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anscheffer/Dropbox/Ryan/Reports/*Current Reports/"/>
    </mc:Choice>
  </mc:AlternateContent>
  <xr:revisionPtr revIDLastSave="0" documentId="13_ncr:1_{7BA5A111-557C-F947-BD0B-90AB61C445B5}" xr6:coauthVersionLast="47" xr6:coauthVersionMax="47" xr10:uidLastSave="{00000000-0000-0000-0000-000000000000}"/>
  <bookViews>
    <workbookView xWindow="-8880" yWindow="-21100" windowWidth="23860" windowHeight="21100" xr2:uid="{E37F14D5-618A-8449-B739-1D908E51593B}"/>
  </bookViews>
  <sheets>
    <sheet name="Report" sheetId="1" r:id="rId1"/>
    <sheet name="2024 YTD" sheetId="4" r:id="rId2"/>
    <sheet name="2023 YTD" sheetId="5" r:id="rId3"/>
    <sheet name="WORKSHEET" sheetId="3" state="hidden" r:id="rId4"/>
  </sheets>
  <definedNames>
    <definedName name="_xlnm.Print_Area" localSheetId="2">'2023 YTD'!$B$2:$H$116</definedName>
    <definedName name="_xlnm.Print_Area" localSheetId="1">'2024 YTD'!$B$2:$H$116</definedName>
    <definedName name="_xlnm.Print_Area" localSheetId="0">Report!$B$2:$H$74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4" i="1" l="1"/>
  <c r="O244" i="1"/>
  <c r="D244" i="1"/>
  <c r="C244" i="1"/>
  <c r="F5" i="3"/>
  <c r="G5" i="3"/>
  <c r="H5" i="3"/>
  <c r="F6" i="3"/>
  <c r="G6" i="3"/>
  <c r="H6" i="3"/>
  <c r="F7" i="3"/>
  <c r="G7" i="3"/>
  <c r="H7" i="3"/>
  <c r="F8" i="3"/>
  <c r="G8" i="3"/>
  <c r="H8" i="3"/>
  <c r="F9" i="3"/>
  <c r="G9" i="3"/>
  <c r="H9" i="3"/>
  <c r="F10" i="3"/>
  <c r="G10" i="3"/>
  <c r="H10" i="3"/>
  <c r="F11" i="3"/>
  <c r="G11" i="3"/>
  <c r="H11" i="3"/>
  <c r="F12" i="3"/>
  <c r="G12" i="3"/>
  <c r="H12" i="3"/>
  <c r="F13" i="3"/>
  <c r="G13" i="3"/>
  <c r="H13" i="3"/>
  <c r="F14" i="3"/>
  <c r="G14" i="3"/>
  <c r="H14" i="3"/>
  <c r="F15" i="3"/>
  <c r="G15" i="3"/>
  <c r="H15" i="3"/>
  <c r="F16" i="3"/>
  <c r="G16" i="3"/>
  <c r="H16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30" i="3"/>
  <c r="G30" i="3"/>
  <c r="H30" i="3"/>
  <c r="F31" i="3"/>
  <c r="G31" i="3"/>
  <c r="H31" i="3"/>
  <c r="F32" i="3"/>
  <c r="G32" i="3"/>
  <c r="H32" i="3"/>
  <c r="F33" i="3"/>
  <c r="G33" i="3"/>
  <c r="H33" i="3"/>
  <c r="F34" i="3"/>
  <c r="G34" i="3"/>
  <c r="H34" i="3"/>
  <c r="F35" i="3"/>
  <c r="G35" i="3"/>
  <c r="H35" i="3"/>
  <c r="F36" i="3"/>
  <c r="G36" i="3"/>
  <c r="H36" i="3"/>
  <c r="F37" i="3"/>
  <c r="G37" i="3"/>
  <c r="H37" i="3"/>
  <c r="F38" i="3"/>
  <c r="G38" i="3"/>
  <c r="H38" i="3"/>
  <c r="F39" i="3"/>
  <c r="G39" i="3"/>
  <c r="H39" i="3"/>
  <c r="F40" i="3"/>
  <c r="G40" i="3"/>
  <c r="H40" i="3"/>
  <c r="F41" i="3"/>
  <c r="G41" i="3"/>
  <c r="H41" i="3"/>
  <c r="F42" i="3"/>
  <c r="G42" i="3"/>
  <c r="H42" i="3"/>
  <c r="F43" i="3"/>
  <c r="G43" i="3"/>
  <c r="H43" i="3"/>
  <c r="F44" i="3"/>
  <c r="G44" i="3"/>
  <c r="H44" i="3"/>
  <c r="F45" i="3"/>
  <c r="G45" i="3"/>
  <c r="H45" i="3"/>
  <c r="F46" i="3"/>
  <c r="G46" i="3"/>
  <c r="H46" i="3"/>
  <c r="F47" i="3"/>
  <c r="G47" i="3"/>
  <c r="H47" i="3"/>
  <c r="F48" i="3"/>
  <c r="G48" i="3"/>
  <c r="H48" i="3"/>
  <c r="F49" i="3"/>
  <c r="G49" i="3"/>
  <c r="H49" i="3"/>
  <c r="F50" i="3"/>
  <c r="G50" i="3"/>
  <c r="H50" i="3"/>
  <c r="F51" i="3"/>
  <c r="G51" i="3"/>
  <c r="H51" i="3"/>
  <c r="F52" i="3"/>
  <c r="G52" i="3"/>
  <c r="H52" i="3"/>
  <c r="F53" i="3"/>
  <c r="G53" i="3"/>
  <c r="H53" i="3"/>
  <c r="F54" i="3"/>
  <c r="G54" i="3"/>
  <c r="H54" i="3"/>
  <c r="F55" i="3"/>
  <c r="G55" i="3"/>
  <c r="H55" i="3"/>
  <c r="F56" i="3"/>
  <c r="G56" i="3"/>
  <c r="H56" i="3"/>
  <c r="F57" i="3"/>
  <c r="G57" i="3"/>
  <c r="H57" i="3"/>
  <c r="F58" i="3"/>
  <c r="G58" i="3"/>
  <c r="H58" i="3"/>
  <c r="F59" i="3"/>
  <c r="G59" i="3"/>
  <c r="H59" i="3"/>
  <c r="F60" i="3"/>
  <c r="G60" i="3"/>
  <c r="H60" i="3"/>
  <c r="R224" i="1"/>
  <c r="O224" i="1"/>
  <c r="I224" i="1"/>
  <c r="G224" i="1"/>
  <c r="F224" i="1"/>
  <c r="D224" i="1"/>
  <c r="C224" i="1"/>
  <c r="H224" i="1" l="1"/>
  <c r="K224" i="1"/>
  <c r="J224" i="1"/>
  <c r="M224" i="1"/>
  <c r="F61" i="3" l="1"/>
  <c r="H62" i="3" l="1"/>
  <c r="G62" i="3"/>
  <c r="F62" i="3"/>
  <c r="H61" i="3"/>
  <c r="G61" i="3"/>
  <c r="I262" i="1" l="1"/>
  <c r="G262" i="1"/>
  <c r="F262" i="1"/>
  <c r="J262" i="1" s="1"/>
  <c r="I261" i="1"/>
  <c r="G261" i="1"/>
  <c r="F261" i="1"/>
  <c r="I260" i="1"/>
  <c r="G260" i="1"/>
  <c r="F260" i="1"/>
  <c r="I259" i="1"/>
  <c r="G259" i="1"/>
  <c r="F259" i="1"/>
  <c r="I258" i="1"/>
  <c r="G258" i="1"/>
  <c r="F258" i="1"/>
  <c r="I257" i="1"/>
  <c r="G257" i="1"/>
  <c r="F257" i="1"/>
  <c r="I256" i="1"/>
  <c r="G256" i="1"/>
  <c r="F256" i="1"/>
  <c r="I255" i="1"/>
  <c r="G255" i="1"/>
  <c r="F255" i="1"/>
  <c r="I254" i="1"/>
  <c r="G254" i="1"/>
  <c r="F254" i="1"/>
  <c r="I253" i="1"/>
  <c r="G253" i="1"/>
  <c r="F253" i="1"/>
  <c r="I252" i="1"/>
  <c r="G252" i="1"/>
  <c r="F252" i="1"/>
  <c r="I251" i="1"/>
  <c r="G251" i="1"/>
  <c r="F251" i="1"/>
  <c r="I250" i="1"/>
  <c r="G250" i="1"/>
  <c r="F250" i="1"/>
  <c r="I249" i="1"/>
  <c r="G249" i="1"/>
  <c r="F249" i="1"/>
  <c r="I248" i="1"/>
  <c r="G248" i="1"/>
  <c r="F248" i="1"/>
  <c r="I247" i="1"/>
  <c r="G247" i="1"/>
  <c r="F247" i="1"/>
  <c r="I246" i="1"/>
  <c r="G246" i="1"/>
  <c r="F246" i="1"/>
  <c r="I245" i="1"/>
  <c r="G245" i="1"/>
  <c r="F245" i="1"/>
  <c r="I244" i="1"/>
  <c r="G244" i="1"/>
  <c r="F244" i="1"/>
  <c r="M244" i="1" s="1"/>
  <c r="I243" i="1"/>
  <c r="G243" i="1"/>
  <c r="F243" i="1"/>
  <c r="I242" i="1"/>
  <c r="G242" i="1"/>
  <c r="F242" i="1"/>
  <c r="I241" i="1"/>
  <c r="G241" i="1"/>
  <c r="F241" i="1"/>
  <c r="I240" i="1"/>
  <c r="G240" i="1"/>
  <c r="F240" i="1"/>
  <c r="I239" i="1"/>
  <c r="G239" i="1"/>
  <c r="F239" i="1"/>
  <c r="I238" i="1"/>
  <c r="G238" i="1"/>
  <c r="F238" i="1"/>
  <c r="I237" i="1"/>
  <c r="G237" i="1"/>
  <c r="F237" i="1"/>
  <c r="I236" i="1"/>
  <c r="G236" i="1"/>
  <c r="F236" i="1"/>
  <c r="I235" i="1"/>
  <c r="G235" i="1"/>
  <c r="F235" i="1"/>
  <c r="I234" i="1"/>
  <c r="G234" i="1"/>
  <c r="F234" i="1"/>
  <c r="I233" i="1"/>
  <c r="G233" i="1"/>
  <c r="F233" i="1"/>
  <c r="I232" i="1"/>
  <c r="G232" i="1"/>
  <c r="F232" i="1"/>
  <c r="I231" i="1"/>
  <c r="G231" i="1"/>
  <c r="F231" i="1"/>
  <c r="I230" i="1"/>
  <c r="G230" i="1"/>
  <c r="F230" i="1"/>
  <c r="J230" i="1" s="1"/>
  <c r="I229" i="1"/>
  <c r="G229" i="1"/>
  <c r="F229" i="1"/>
  <c r="I228" i="1"/>
  <c r="G228" i="1"/>
  <c r="F228" i="1"/>
  <c r="I227" i="1"/>
  <c r="G227" i="1"/>
  <c r="F227" i="1"/>
  <c r="I226" i="1"/>
  <c r="G226" i="1"/>
  <c r="F226" i="1"/>
  <c r="I225" i="1"/>
  <c r="G225" i="1"/>
  <c r="F225" i="1"/>
  <c r="I223" i="1"/>
  <c r="G223" i="1"/>
  <c r="F223" i="1"/>
  <c r="I222" i="1"/>
  <c r="G222" i="1"/>
  <c r="F222" i="1"/>
  <c r="I221" i="1"/>
  <c r="G221" i="1"/>
  <c r="F221" i="1"/>
  <c r="I220" i="1"/>
  <c r="G220" i="1"/>
  <c r="F220" i="1"/>
  <c r="I219" i="1"/>
  <c r="G219" i="1"/>
  <c r="F219" i="1"/>
  <c r="I218" i="1"/>
  <c r="G218" i="1"/>
  <c r="F218" i="1"/>
  <c r="I217" i="1"/>
  <c r="G217" i="1"/>
  <c r="F217" i="1"/>
  <c r="I216" i="1"/>
  <c r="G216" i="1"/>
  <c r="F216" i="1"/>
  <c r="I215" i="1"/>
  <c r="G215" i="1"/>
  <c r="F215" i="1"/>
  <c r="I214" i="1"/>
  <c r="G214" i="1"/>
  <c r="F214" i="1"/>
  <c r="I213" i="1"/>
  <c r="G213" i="1"/>
  <c r="F213" i="1"/>
  <c r="I212" i="1"/>
  <c r="G212" i="1"/>
  <c r="F212" i="1"/>
  <c r="I211" i="1"/>
  <c r="G211" i="1"/>
  <c r="F211" i="1"/>
  <c r="I210" i="1"/>
  <c r="G210" i="1"/>
  <c r="F210" i="1"/>
  <c r="I209" i="1"/>
  <c r="G209" i="1"/>
  <c r="F209" i="1"/>
  <c r="I208" i="1"/>
  <c r="G208" i="1"/>
  <c r="F208" i="1"/>
  <c r="I207" i="1"/>
  <c r="G207" i="1"/>
  <c r="F207" i="1"/>
  <c r="J217" i="1" l="1"/>
  <c r="J214" i="1"/>
  <c r="K217" i="1"/>
  <c r="J237" i="1"/>
  <c r="K213" i="1"/>
  <c r="K227" i="1"/>
  <c r="K214" i="1"/>
  <c r="J233" i="1"/>
  <c r="K223" i="1"/>
  <c r="J225" i="1"/>
  <c r="K237" i="1"/>
  <c r="K229" i="1"/>
  <c r="K249" i="1"/>
  <c r="H246" i="1"/>
  <c r="H221" i="1"/>
  <c r="H231" i="1"/>
  <c r="H241" i="1"/>
  <c r="J244" i="1"/>
  <c r="J248" i="1"/>
  <c r="K261" i="1"/>
  <c r="J245" i="1"/>
  <c r="J242" i="1"/>
  <c r="K222" i="1"/>
  <c r="J229" i="1"/>
  <c r="K242" i="1"/>
  <c r="J249" i="1"/>
  <c r="K252" i="1"/>
  <c r="K262" i="1"/>
  <c r="J208" i="1"/>
  <c r="J220" i="1"/>
  <c r="J240" i="1"/>
  <c r="K220" i="1"/>
  <c r="K228" i="1"/>
  <c r="H261" i="1"/>
  <c r="J254" i="1"/>
  <c r="J258" i="1"/>
  <c r="K254" i="1"/>
  <c r="J223" i="1"/>
  <c r="J239" i="1"/>
  <c r="J243" i="1"/>
  <c r="J255" i="1"/>
  <c r="J259" i="1"/>
  <c r="H238" i="1"/>
  <c r="H210" i="1"/>
  <c r="H251" i="1"/>
  <c r="H226" i="1"/>
  <c r="H211" i="1"/>
  <c r="H240" i="1"/>
  <c r="K246" i="1"/>
  <c r="H216" i="1"/>
  <c r="J212" i="1"/>
  <c r="K221" i="1"/>
  <c r="J234" i="1"/>
  <c r="J247" i="1"/>
  <c r="J253" i="1"/>
  <c r="H236" i="1"/>
  <c r="J209" i="1"/>
  <c r="K212" i="1"/>
  <c r="J219" i="1"/>
  <c r="J222" i="1"/>
  <c r="J228" i="1"/>
  <c r="K234" i="1"/>
  <c r="H244" i="1"/>
  <c r="K247" i="1"/>
  <c r="J250" i="1"/>
  <c r="K253" i="1"/>
  <c r="H256" i="1"/>
  <c r="H208" i="1"/>
  <c r="H239" i="1"/>
  <c r="H225" i="1"/>
  <c r="K239" i="1"/>
  <c r="K207" i="1"/>
  <c r="J210" i="1"/>
  <c r="J213" i="1"/>
  <c r="J227" i="1"/>
  <c r="K235" i="1"/>
  <c r="J252" i="1"/>
  <c r="K260" i="1"/>
  <c r="J261" i="1"/>
  <c r="H230" i="1"/>
  <c r="H255" i="1"/>
  <c r="K216" i="1"/>
  <c r="H250" i="1"/>
  <c r="H259" i="1"/>
  <c r="H209" i="1"/>
  <c r="H229" i="1"/>
  <c r="K231" i="1"/>
  <c r="H254" i="1"/>
  <c r="J256" i="1"/>
  <c r="H219" i="1"/>
  <c r="H233" i="1"/>
  <c r="H258" i="1"/>
  <c r="K241" i="1"/>
  <c r="H214" i="1"/>
  <c r="J236" i="1"/>
  <c r="H245" i="1"/>
  <c r="H248" i="1"/>
  <c r="J215" i="1"/>
  <c r="J218" i="1"/>
  <c r="J232" i="1"/>
  <c r="H243" i="1"/>
  <c r="J257" i="1"/>
  <c r="K259" i="1"/>
  <c r="K219" i="1"/>
  <c r="K244" i="1"/>
  <c r="H234" i="1"/>
  <c r="K211" i="1"/>
  <c r="J207" i="1"/>
  <c r="K209" i="1"/>
  <c r="K215" i="1"/>
  <c r="K218" i="1"/>
  <c r="K226" i="1"/>
  <c r="K232" i="1"/>
  <c r="J235" i="1"/>
  <c r="J238" i="1"/>
  <c r="H249" i="1"/>
  <c r="K251" i="1"/>
  <c r="K257" i="1"/>
  <c r="J260" i="1"/>
  <c r="J211" i="1"/>
  <c r="J216" i="1"/>
  <c r="J221" i="1"/>
  <c r="J226" i="1"/>
  <c r="J231" i="1"/>
  <c r="J241" i="1"/>
  <c r="J246" i="1"/>
  <c r="H253" i="1"/>
  <c r="H220" i="1"/>
  <c r="H235" i="1"/>
  <c r="H260" i="1"/>
  <c r="K208" i="1"/>
  <c r="K233" i="1"/>
  <c r="K238" i="1"/>
  <c r="K248" i="1"/>
  <c r="H237" i="1"/>
  <c r="H242" i="1"/>
  <c r="H247" i="1"/>
  <c r="H252" i="1"/>
  <c r="H257" i="1"/>
  <c r="H262" i="1"/>
  <c r="K210" i="1"/>
  <c r="K225" i="1"/>
  <c r="K230" i="1"/>
  <c r="K240" i="1"/>
  <c r="K245" i="1"/>
  <c r="K250" i="1"/>
  <c r="K255" i="1"/>
  <c r="H213" i="1"/>
  <c r="H218" i="1"/>
  <c r="H223" i="1"/>
  <c r="H228" i="1"/>
  <c r="K236" i="1"/>
  <c r="K256" i="1"/>
  <c r="K243" i="1"/>
  <c r="K258" i="1"/>
  <c r="H207" i="1"/>
  <c r="H222" i="1"/>
  <c r="H232" i="1"/>
  <c r="J251" i="1"/>
  <c r="H215" i="1"/>
  <c r="H212" i="1"/>
  <c r="H217" i="1"/>
  <c r="H227" i="1"/>
  <c r="C42" i="4"/>
  <c r="D42" i="4"/>
  <c r="F42" i="4"/>
  <c r="H25" i="5"/>
  <c r="H24" i="5"/>
  <c r="H23" i="5"/>
  <c r="H22" i="5"/>
  <c r="H21" i="5"/>
  <c r="H89" i="5"/>
  <c r="H88" i="5"/>
  <c r="H87" i="5"/>
  <c r="H86" i="5"/>
  <c r="H85" i="5"/>
  <c r="H97" i="5"/>
  <c r="H96" i="5"/>
  <c r="H95" i="5"/>
  <c r="H94" i="5"/>
  <c r="H93" i="5"/>
  <c r="E42" i="4" l="1"/>
  <c r="H42" i="4"/>
  <c r="G42" i="4"/>
  <c r="B20" i="4"/>
  <c r="F26" i="5"/>
  <c r="D26" i="5"/>
  <c r="C26" i="5"/>
  <c r="F34" i="5"/>
  <c r="D34" i="5"/>
  <c r="C34" i="5"/>
  <c r="F42" i="5"/>
  <c r="D42" i="5"/>
  <c r="C42" i="5"/>
  <c r="F50" i="5"/>
  <c r="D50" i="5"/>
  <c r="C50" i="5"/>
  <c r="F58" i="5"/>
  <c r="D58" i="5"/>
  <c r="C58" i="5"/>
  <c r="F66" i="5"/>
  <c r="D66" i="5"/>
  <c r="C66" i="5"/>
  <c r="F74" i="5"/>
  <c r="D74" i="5"/>
  <c r="C74" i="5"/>
  <c r="F82" i="5"/>
  <c r="D82" i="5"/>
  <c r="C82" i="5"/>
  <c r="G82" i="5" s="1"/>
  <c r="F90" i="5"/>
  <c r="D90" i="5"/>
  <c r="H90" i="5" s="1"/>
  <c r="C90" i="5"/>
  <c r="E90" i="5" s="1"/>
  <c r="F34" i="4"/>
  <c r="D34" i="4"/>
  <c r="C34" i="4"/>
  <c r="F50" i="4"/>
  <c r="D50" i="4"/>
  <c r="C50" i="4"/>
  <c r="F58" i="4"/>
  <c r="D58" i="4"/>
  <c r="C58" i="4"/>
  <c r="F66" i="4"/>
  <c r="D66" i="4"/>
  <c r="C66" i="4"/>
  <c r="F74" i="4"/>
  <c r="D74" i="4"/>
  <c r="C74" i="4"/>
  <c r="F82" i="4"/>
  <c r="D82" i="4"/>
  <c r="C82" i="4"/>
  <c r="F90" i="4"/>
  <c r="D90" i="4"/>
  <c r="C90" i="4"/>
  <c r="F98" i="4"/>
  <c r="D98" i="4"/>
  <c r="C98" i="4"/>
  <c r="E98" i="4" s="1"/>
  <c r="F106" i="4"/>
  <c r="D106" i="4"/>
  <c r="H106" i="4" s="1"/>
  <c r="C106" i="4"/>
  <c r="F114" i="4"/>
  <c r="D114" i="4"/>
  <c r="H114" i="4" s="1"/>
  <c r="C114" i="4"/>
  <c r="F98" i="5"/>
  <c r="D98" i="5"/>
  <c r="C98" i="5"/>
  <c r="F106" i="5"/>
  <c r="D106" i="5"/>
  <c r="C106" i="5"/>
  <c r="F114" i="5"/>
  <c r="D114" i="5"/>
  <c r="H114" i="5" s="1"/>
  <c r="E114" i="5"/>
  <c r="C114" i="5"/>
  <c r="G114" i="5" s="1"/>
  <c r="F16" i="5"/>
  <c r="F15" i="5"/>
  <c r="F14" i="5"/>
  <c r="F13" i="5"/>
  <c r="F12" i="5"/>
  <c r="D16" i="5"/>
  <c r="C16" i="5"/>
  <c r="D15" i="5"/>
  <c r="C15" i="5"/>
  <c r="D14" i="5"/>
  <c r="C14" i="5"/>
  <c r="D13" i="5"/>
  <c r="C13" i="5"/>
  <c r="D12" i="5"/>
  <c r="C12" i="5"/>
  <c r="B2" i="1"/>
  <c r="B18" i="1"/>
  <c r="A280" i="4"/>
  <c r="A279" i="4"/>
  <c r="A278" i="4"/>
  <c r="A277" i="4"/>
  <c r="A276" i="4"/>
  <c r="A275" i="4"/>
  <c r="D271" i="4"/>
  <c r="D270" i="4"/>
  <c r="D269" i="4"/>
  <c r="D268" i="4"/>
  <c r="D267" i="4"/>
  <c r="R266" i="4"/>
  <c r="O266" i="4"/>
  <c r="I266" i="4"/>
  <c r="G266" i="4"/>
  <c r="F266" i="4"/>
  <c r="D266" i="4"/>
  <c r="C266" i="4"/>
  <c r="R265" i="4"/>
  <c r="O265" i="4"/>
  <c r="I265" i="4"/>
  <c r="G265" i="4"/>
  <c r="F265" i="4"/>
  <c r="D265" i="4"/>
  <c r="C265" i="4"/>
  <c r="R264" i="4"/>
  <c r="O264" i="4"/>
  <c r="I264" i="4"/>
  <c r="G264" i="4"/>
  <c r="F264" i="4"/>
  <c r="D264" i="4"/>
  <c r="C264" i="4"/>
  <c r="R263" i="4"/>
  <c r="O263" i="4"/>
  <c r="I263" i="4"/>
  <c r="G263" i="4"/>
  <c r="F263" i="4"/>
  <c r="D263" i="4"/>
  <c r="C263" i="4"/>
  <c r="R262" i="4"/>
  <c r="O262" i="4"/>
  <c r="I262" i="4"/>
  <c r="G262" i="4"/>
  <c r="F262" i="4"/>
  <c r="D262" i="4"/>
  <c r="C262" i="4"/>
  <c r="R261" i="4"/>
  <c r="O261" i="4"/>
  <c r="I261" i="4"/>
  <c r="G261" i="4"/>
  <c r="F261" i="4"/>
  <c r="D261" i="4"/>
  <c r="C261" i="4"/>
  <c r="R260" i="4"/>
  <c r="O260" i="4"/>
  <c r="I260" i="4"/>
  <c r="G260" i="4"/>
  <c r="F260" i="4"/>
  <c r="D260" i="4"/>
  <c r="C260" i="4"/>
  <c r="R259" i="4"/>
  <c r="O259" i="4"/>
  <c r="I259" i="4"/>
  <c r="G259" i="4"/>
  <c r="F259" i="4"/>
  <c r="D259" i="4"/>
  <c r="C259" i="4"/>
  <c r="R258" i="4"/>
  <c r="O258" i="4"/>
  <c r="I258" i="4"/>
  <c r="G258" i="4"/>
  <c r="F258" i="4"/>
  <c r="D258" i="4"/>
  <c r="C258" i="4"/>
  <c r="R257" i="4"/>
  <c r="O257" i="4"/>
  <c r="I257" i="4"/>
  <c r="G257" i="4"/>
  <c r="F257" i="4"/>
  <c r="D257" i="4"/>
  <c r="C257" i="4"/>
  <c r="R256" i="4"/>
  <c r="O256" i="4"/>
  <c r="I256" i="4"/>
  <c r="G256" i="4"/>
  <c r="F256" i="4"/>
  <c r="D256" i="4"/>
  <c r="C256" i="4"/>
  <c r="R255" i="4"/>
  <c r="O255" i="4"/>
  <c r="I255" i="4"/>
  <c r="G255" i="4"/>
  <c r="F255" i="4"/>
  <c r="D255" i="4"/>
  <c r="C255" i="4"/>
  <c r="R254" i="4"/>
  <c r="O254" i="4"/>
  <c r="I254" i="4"/>
  <c r="G254" i="4"/>
  <c r="F254" i="4"/>
  <c r="D254" i="4"/>
  <c r="C254" i="4"/>
  <c r="R253" i="4"/>
  <c r="O253" i="4"/>
  <c r="I253" i="4"/>
  <c r="G253" i="4"/>
  <c r="F253" i="4"/>
  <c r="D253" i="4"/>
  <c r="C253" i="4"/>
  <c r="R252" i="4"/>
  <c r="O252" i="4"/>
  <c r="I252" i="4"/>
  <c r="G252" i="4"/>
  <c r="F252" i="4"/>
  <c r="D252" i="4"/>
  <c r="C252" i="4"/>
  <c r="R251" i="4"/>
  <c r="O251" i="4"/>
  <c r="I251" i="4"/>
  <c r="G251" i="4"/>
  <c r="F251" i="4"/>
  <c r="D251" i="4"/>
  <c r="C251" i="4"/>
  <c r="R250" i="4"/>
  <c r="O250" i="4"/>
  <c r="I250" i="4"/>
  <c r="G250" i="4"/>
  <c r="F250" i="4"/>
  <c r="D250" i="4"/>
  <c r="C250" i="4"/>
  <c r="R249" i="4"/>
  <c r="O249" i="4"/>
  <c r="I249" i="4"/>
  <c r="G249" i="4"/>
  <c r="F249" i="4"/>
  <c r="D249" i="4"/>
  <c r="C249" i="4"/>
  <c r="R248" i="4"/>
  <c r="O248" i="4"/>
  <c r="I248" i="4"/>
  <c r="G248" i="4"/>
  <c r="F248" i="4"/>
  <c r="D248" i="4"/>
  <c r="C248" i="4"/>
  <c r="R247" i="4"/>
  <c r="O247" i="4"/>
  <c r="I247" i="4"/>
  <c r="G247" i="4"/>
  <c r="F247" i="4"/>
  <c r="D247" i="4"/>
  <c r="C247" i="4"/>
  <c r="R246" i="4"/>
  <c r="O246" i="4"/>
  <c r="I246" i="4"/>
  <c r="G246" i="4"/>
  <c r="F246" i="4"/>
  <c r="D246" i="4"/>
  <c r="C246" i="4"/>
  <c r="R245" i="4"/>
  <c r="O245" i="4"/>
  <c r="I245" i="4"/>
  <c r="G245" i="4"/>
  <c r="F245" i="4"/>
  <c r="D245" i="4"/>
  <c r="C245" i="4"/>
  <c r="R244" i="4"/>
  <c r="O244" i="4"/>
  <c r="I244" i="4"/>
  <c r="G244" i="4"/>
  <c r="F244" i="4"/>
  <c r="D244" i="4"/>
  <c r="C244" i="4"/>
  <c r="R243" i="4"/>
  <c r="O243" i="4"/>
  <c r="I243" i="4"/>
  <c r="G243" i="4"/>
  <c r="F243" i="4"/>
  <c r="D243" i="4"/>
  <c r="C243" i="4"/>
  <c r="R242" i="4"/>
  <c r="O242" i="4"/>
  <c r="I242" i="4"/>
  <c r="G242" i="4"/>
  <c r="F242" i="4"/>
  <c r="D242" i="4"/>
  <c r="C242" i="4"/>
  <c r="R241" i="4"/>
  <c r="O241" i="4"/>
  <c r="I241" i="4"/>
  <c r="G241" i="4"/>
  <c r="F241" i="4"/>
  <c r="D241" i="4"/>
  <c r="C241" i="4"/>
  <c r="R240" i="4"/>
  <c r="O240" i="4"/>
  <c r="I240" i="4"/>
  <c r="G240" i="4"/>
  <c r="F240" i="4"/>
  <c r="D240" i="4"/>
  <c r="C240" i="4"/>
  <c r="R239" i="4"/>
  <c r="O239" i="4"/>
  <c r="I239" i="4"/>
  <c r="G239" i="4"/>
  <c r="F239" i="4"/>
  <c r="D239" i="4"/>
  <c r="C239" i="4"/>
  <c r="R238" i="4"/>
  <c r="O238" i="4"/>
  <c r="I238" i="4"/>
  <c r="G238" i="4"/>
  <c r="F238" i="4"/>
  <c r="D238" i="4"/>
  <c r="C238" i="4"/>
  <c r="R237" i="4"/>
  <c r="O237" i="4"/>
  <c r="I237" i="4"/>
  <c r="G237" i="4"/>
  <c r="F237" i="4"/>
  <c r="D237" i="4"/>
  <c r="C237" i="4"/>
  <c r="R236" i="4"/>
  <c r="O236" i="4"/>
  <c r="I236" i="4"/>
  <c r="G236" i="4"/>
  <c r="F236" i="4"/>
  <c r="D236" i="4"/>
  <c r="C236" i="4"/>
  <c r="R235" i="4"/>
  <c r="O235" i="4"/>
  <c r="I235" i="4"/>
  <c r="G235" i="4"/>
  <c r="F235" i="4"/>
  <c r="D235" i="4"/>
  <c r="C235" i="4"/>
  <c r="R234" i="4"/>
  <c r="O234" i="4"/>
  <c r="I234" i="4"/>
  <c r="G234" i="4"/>
  <c r="F234" i="4"/>
  <c r="D234" i="4"/>
  <c r="C234" i="4"/>
  <c r="R233" i="4"/>
  <c r="O233" i="4"/>
  <c r="I233" i="4"/>
  <c r="G233" i="4"/>
  <c r="F233" i="4"/>
  <c r="D233" i="4"/>
  <c r="C233" i="4"/>
  <c r="R232" i="4"/>
  <c r="O232" i="4"/>
  <c r="I232" i="4"/>
  <c r="G232" i="4"/>
  <c r="F232" i="4"/>
  <c r="D232" i="4"/>
  <c r="C232" i="4"/>
  <c r="R231" i="4"/>
  <c r="O231" i="4"/>
  <c r="I231" i="4"/>
  <c r="G231" i="4"/>
  <c r="F231" i="4"/>
  <c r="D231" i="4"/>
  <c r="C231" i="4"/>
  <c r="R230" i="4"/>
  <c r="O230" i="4"/>
  <c r="I230" i="4"/>
  <c r="G230" i="4"/>
  <c r="F230" i="4"/>
  <c r="D230" i="4"/>
  <c r="C230" i="4"/>
  <c r="R229" i="4"/>
  <c r="O229" i="4"/>
  <c r="I229" i="4"/>
  <c r="G229" i="4"/>
  <c r="F229" i="4"/>
  <c r="D229" i="4"/>
  <c r="C229" i="4"/>
  <c r="R228" i="4"/>
  <c r="O228" i="4"/>
  <c r="I228" i="4"/>
  <c r="G228" i="4"/>
  <c r="F228" i="4"/>
  <c r="D228" i="4"/>
  <c r="C228" i="4"/>
  <c r="R227" i="4"/>
  <c r="O227" i="4"/>
  <c r="I227" i="4"/>
  <c r="G227" i="4"/>
  <c r="F227" i="4"/>
  <c r="D227" i="4"/>
  <c r="C227" i="4"/>
  <c r="R226" i="4"/>
  <c r="O226" i="4"/>
  <c r="I226" i="4"/>
  <c r="G226" i="4"/>
  <c r="F226" i="4"/>
  <c r="D226" i="4"/>
  <c r="C226" i="4"/>
  <c r="R225" i="4"/>
  <c r="O225" i="4"/>
  <c r="I225" i="4"/>
  <c r="G225" i="4"/>
  <c r="F225" i="4"/>
  <c r="D225" i="4"/>
  <c r="C225" i="4"/>
  <c r="R224" i="4"/>
  <c r="O224" i="4"/>
  <c r="I224" i="4"/>
  <c r="G224" i="4"/>
  <c r="F224" i="4"/>
  <c r="D224" i="4"/>
  <c r="C224" i="4"/>
  <c r="R223" i="4"/>
  <c r="O223" i="4"/>
  <c r="I223" i="4"/>
  <c r="G223" i="4"/>
  <c r="F223" i="4"/>
  <c r="D223" i="4"/>
  <c r="C223" i="4"/>
  <c r="R222" i="4"/>
  <c r="O222" i="4"/>
  <c r="I222" i="4"/>
  <c r="G222" i="4"/>
  <c r="F222" i="4"/>
  <c r="D222" i="4"/>
  <c r="C222" i="4"/>
  <c r="R221" i="4"/>
  <c r="O221" i="4"/>
  <c r="I221" i="4"/>
  <c r="G221" i="4"/>
  <c r="F221" i="4"/>
  <c r="D221" i="4"/>
  <c r="C221" i="4"/>
  <c r="R220" i="4"/>
  <c r="O220" i="4"/>
  <c r="I220" i="4"/>
  <c r="G220" i="4"/>
  <c r="F220" i="4"/>
  <c r="D220" i="4"/>
  <c r="C220" i="4"/>
  <c r="R219" i="4"/>
  <c r="O219" i="4"/>
  <c r="I219" i="4"/>
  <c r="G219" i="4"/>
  <c r="F219" i="4"/>
  <c r="D219" i="4"/>
  <c r="C219" i="4"/>
  <c r="R218" i="4"/>
  <c r="O218" i="4"/>
  <c r="I218" i="4"/>
  <c r="G218" i="4"/>
  <c r="F218" i="4"/>
  <c r="D218" i="4"/>
  <c r="C218" i="4"/>
  <c r="R217" i="4"/>
  <c r="O217" i="4"/>
  <c r="I217" i="4"/>
  <c r="G217" i="4"/>
  <c r="F217" i="4"/>
  <c r="D217" i="4"/>
  <c r="C217" i="4"/>
  <c r="R216" i="4"/>
  <c r="O216" i="4"/>
  <c r="I216" i="4"/>
  <c r="G216" i="4"/>
  <c r="F216" i="4"/>
  <c r="D216" i="4"/>
  <c r="C216" i="4"/>
  <c r="R215" i="4"/>
  <c r="O215" i="4"/>
  <c r="I215" i="4"/>
  <c r="G215" i="4"/>
  <c r="F215" i="4"/>
  <c r="D215" i="4"/>
  <c r="C215" i="4"/>
  <c r="R214" i="4"/>
  <c r="O214" i="4"/>
  <c r="I214" i="4"/>
  <c r="G214" i="4"/>
  <c r="F214" i="4"/>
  <c r="D214" i="4"/>
  <c r="C214" i="4"/>
  <c r="R213" i="4"/>
  <c r="O213" i="4"/>
  <c r="I213" i="4"/>
  <c r="G213" i="4"/>
  <c r="F213" i="4"/>
  <c r="D213" i="4"/>
  <c r="C213" i="4"/>
  <c r="R212" i="4"/>
  <c r="O212" i="4"/>
  <c r="I212" i="4"/>
  <c r="G212" i="4"/>
  <c r="F212" i="4"/>
  <c r="D212" i="4"/>
  <c r="C212" i="4"/>
  <c r="B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B17" i="1"/>
  <c r="B16" i="1"/>
  <c r="B15" i="1"/>
  <c r="B14" i="1"/>
  <c r="I206" i="1"/>
  <c r="G206" i="1"/>
  <c r="F206" i="1"/>
  <c r="A276" i="1"/>
  <c r="A275" i="1"/>
  <c r="A274" i="1"/>
  <c r="A273" i="1"/>
  <c r="A272" i="1"/>
  <c r="A271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G58" i="5" l="1"/>
  <c r="H58" i="5"/>
  <c r="G12" i="5"/>
  <c r="H66" i="5"/>
  <c r="G50" i="4"/>
  <c r="G74" i="4"/>
  <c r="H50" i="4"/>
  <c r="H66" i="4"/>
  <c r="H82" i="5"/>
  <c r="G98" i="5"/>
  <c r="E98" i="5"/>
  <c r="E106" i="4"/>
  <c r="G82" i="4"/>
  <c r="G90" i="4"/>
  <c r="E82" i="4"/>
  <c r="H82" i="4"/>
  <c r="E58" i="4"/>
  <c r="G66" i="4"/>
  <c r="H34" i="4"/>
  <c r="G42" i="5"/>
  <c r="E66" i="5"/>
  <c r="G34" i="5"/>
  <c r="E82" i="5"/>
  <c r="G90" i="5"/>
  <c r="H74" i="5"/>
  <c r="G50" i="5"/>
  <c r="E74" i="4"/>
  <c r="E50" i="4"/>
  <c r="H98" i="4"/>
  <c r="H58" i="4"/>
  <c r="H90" i="4"/>
  <c r="G98" i="4"/>
  <c r="G58" i="4"/>
  <c r="E66" i="4"/>
  <c r="H74" i="4"/>
  <c r="E90" i="4"/>
  <c r="G106" i="4"/>
  <c r="G114" i="4"/>
  <c r="E114" i="4"/>
  <c r="G74" i="5"/>
  <c r="H50" i="5"/>
  <c r="E42" i="5"/>
  <c r="E74" i="5"/>
  <c r="G66" i="5"/>
  <c r="E50" i="5"/>
  <c r="H42" i="5"/>
  <c r="H34" i="5"/>
  <c r="E58" i="5"/>
  <c r="H14" i="5"/>
  <c r="H98" i="5"/>
  <c r="H15" i="5"/>
  <c r="G106" i="5"/>
  <c r="H106" i="5"/>
  <c r="E106" i="5"/>
  <c r="E12" i="5"/>
  <c r="E26" i="5"/>
  <c r="E34" i="4"/>
  <c r="G34" i="4"/>
  <c r="G14" i="5"/>
  <c r="G26" i="5"/>
  <c r="G15" i="5"/>
  <c r="M214" i="4"/>
  <c r="M224" i="4"/>
  <c r="M254" i="4"/>
  <c r="G13" i="5"/>
  <c r="H12" i="5"/>
  <c r="E14" i="5"/>
  <c r="G16" i="5"/>
  <c r="E16" i="5"/>
  <c r="E13" i="5"/>
  <c r="F17" i="5"/>
  <c r="F9" i="5" s="1"/>
  <c r="F5" i="5" s="1"/>
  <c r="E15" i="5"/>
  <c r="C17" i="5"/>
  <c r="C9" i="5" s="1"/>
  <c r="H16" i="5"/>
  <c r="H26" i="5"/>
  <c r="H13" i="5"/>
  <c r="E34" i="5"/>
  <c r="D17" i="5"/>
  <c r="K221" i="4"/>
  <c r="K231" i="4"/>
  <c r="M260" i="1"/>
  <c r="K220" i="4"/>
  <c r="M227" i="4"/>
  <c r="K230" i="4"/>
  <c r="J237" i="4"/>
  <c r="K240" i="4"/>
  <c r="K250" i="4"/>
  <c r="H212" i="4"/>
  <c r="I267" i="1"/>
  <c r="F18" i="1" s="1"/>
  <c r="F25" i="4" s="1"/>
  <c r="M239" i="1"/>
  <c r="M262" i="1"/>
  <c r="M236" i="1"/>
  <c r="I263" i="1"/>
  <c r="F14" i="1" s="1"/>
  <c r="F21" i="4" s="1"/>
  <c r="M243" i="1"/>
  <c r="K215" i="4"/>
  <c r="K225" i="4"/>
  <c r="K235" i="4"/>
  <c r="K245" i="4"/>
  <c r="K265" i="4"/>
  <c r="K214" i="4"/>
  <c r="J217" i="4"/>
  <c r="K224" i="4"/>
  <c r="J227" i="4"/>
  <c r="K234" i="4"/>
  <c r="M237" i="4"/>
  <c r="K244" i="4"/>
  <c r="J247" i="4"/>
  <c r="K254" i="4"/>
  <c r="J257" i="4"/>
  <c r="K264" i="4"/>
  <c r="K219" i="4"/>
  <c r="K229" i="4"/>
  <c r="K249" i="4"/>
  <c r="I269" i="4"/>
  <c r="H264" i="4"/>
  <c r="M207" i="1"/>
  <c r="I264" i="1"/>
  <c r="F15" i="1" s="1"/>
  <c r="F22" i="4" s="1"/>
  <c r="M238" i="1"/>
  <c r="M254" i="1"/>
  <c r="I268" i="1"/>
  <c r="M225" i="1"/>
  <c r="M235" i="1"/>
  <c r="M251" i="1"/>
  <c r="J220" i="4"/>
  <c r="M230" i="4"/>
  <c r="K237" i="4"/>
  <c r="J240" i="4"/>
  <c r="K247" i="4"/>
  <c r="J250" i="4"/>
  <c r="K257" i="4"/>
  <c r="J260" i="4"/>
  <c r="I266" i="1"/>
  <c r="F17" i="1" s="1"/>
  <c r="F24" i="4" s="1"/>
  <c r="M211" i="1"/>
  <c r="M232" i="1"/>
  <c r="K260" i="4"/>
  <c r="M208" i="1"/>
  <c r="M229" i="1"/>
  <c r="M246" i="1"/>
  <c r="I268" i="4"/>
  <c r="I272" i="4"/>
  <c r="J218" i="4"/>
  <c r="I271" i="4"/>
  <c r="M228" i="4"/>
  <c r="M238" i="4"/>
  <c r="M248" i="4"/>
  <c r="M258" i="4"/>
  <c r="I270" i="4"/>
  <c r="K218" i="4"/>
  <c r="J221" i="4"/>
  <c r="M231" i="4"/>
  <c r="K238" i="4"/>
  <c r="M241" i="4"/>
  <c r="K248" i="4"/>
  <c r="M251" i="4"/>
  <c r="K258" i="4"/>
  <c r="J261" i="4"/>
  <c r="M260" i="4"/>
  <c r="M214" i="1"/>
  <c r="H250" i="4"/>
  <c r="M240" i="4"/>
  <c r="M250" i="4"/>
  <c r="G271" i="4"/>
  <c r="H224" i="4"/>
  <c r="H227" i="4"/>
  <c r="M247" i="4"/>
  <c r="K227" i="4"/>
  <c r="M265" i="4"/>
  <c r="M209" i="1"/>
  <c r="M230" i="1"/>
  <c r="M240" i="1"/>
  <c r="J206" i="1"/>
  <c r="M245" i="1"/>
  <c r="I267" i="4"/>
  <c r="J212" i="4"/>
  <c r="K216" i="4"/>
  <c r="M219" i="4"/>
  <c r="M229" i="4"/>
  <c r="K236" i="4"/>
  <c r="M239" i="4"/>
  <c r="K246" i="4"/>
  <c r="M259" i="4"/>
  <c r="K266" i="4"/>
  <c r="I265" i="1"/>
  <c r="F16" i="1" s="1"/>
  <c r="F23" i="4" s="1"/>
  <c r="M223" i="1"/>
  <c r="K212" i="4"/>
  <c r="J222" i="4"/>
  <c r="J232" i="4"/>
  <c r="J242" i="4"/>
  <c r="J252" i="4"/>
  <c r="J262" i="4"/>
  <c r="M210" i="1"/>
  <c r="M220" i="1"/>
  <c r="M231" i="1"/>
  <c r="M241" i="1"/>
  <c r="M215" i="4"/>
  <c r="K222" i="4"/>
  <c r="J225" i="4"/>
  <c r="K232" i="4"/>
  <c r="J235" i="4"/>
  <c r="K242" i="4"/>
  <c r="M245" i="4"/>
  <c r="K252" i="4"/>
  <c r="J265" i="4"/>
  <c r="K241" i="4"/>
  <c r="K251" i="4"/>
  <c r="K261" i="4"/>
  <c r="J213" i="4"/>
  <c r="J223" i="4"/>
  <c r="J233" i="4"/>
  <c r="M243" i="4"/>
  <c r="J253" i="4"/>
  <c r="M263" i="4"/>
  <c r="K223" i="4"/>
  <c r="M226" i="4"/>
  <c r="M236" i="4"/>
  <c r="M246" i="4"/>
  <c r="J256" i="4"/>
  <c r="M257" i="1"/>
  <c r="H258" i="4"/>
  <c r="M257" i="4"/>
  <c r="H257" i="4"/>
  <c r="H252" i="4"/>
  <c r="H247" i="4"/>
  <c r="H244" i="4"/>
  <c r="J228" i="4"/>
  <c r="H217" i="4"/>
  <c r="J215" i="4"/>
  <c r="H240" i="4"/>
  <c r="J263" i="4"/>
  <c r="M233" i="4"/>
  <c r="K217" i="4"/>
  <c r="M253" i="4"/>
  <c r="M223" i="4"/>
  <c r="M219" i="1"/>
  <c r="J243" i="4"/>
  <c r="H213" i="4"/>
  <c r="H233" i="4"/>
  <c r="H243" i="4"/>
  <c r="H253" i="4"/>
  <c r="H263" i="4"/>
  <c r="M233" i="1"/>
  <c r="M213" i="4"/>
  <c r="J230" i="4"/>
  <c r="H219" i="4"/>
  <c r="H220" i="4"/>
  <c r="H226" i="4"/>
  <c r="M259" i="1"/>
  <c r="M217" i="4"/>
  <c r="H230" i="4"/>
  <c r="J226" i="4"/>
  <c r="M221" i="1"/>
  <c r="M221" i="4"/>
  <c r="H265" i="4"/>
  <c r="K263" i="4"/>
  <c r="M258" i="1"/>
  <c r="M262" i="4"/>
  <c r="H261" i="4"/>
  <c r="M255" i="1"/>
  <c r="M253" i="1"/>
  <c r="K256" i="4"/>
  <c r="H256" i="4"/>
  <c r="M256" i="4"/>
  <c r="M252" i="1"/>
  <c r="J254" i="4"/>
  <c r="K253" i="4"/>
  <c r="M249" i="1"/>
  <c r="H246" i="4"/>
  <c r="K243" i="4"/>
  <c r="J241" i="4"/>
  <c r="G267" i="1"/>
  <c r="D18" i="1" s="1"/>
  <c r="D25" i="4" s="1"/>
  <c r="H239" i="4"/>
  <c r="H237" i="4"/>
  <c r="J236" i="4"/>
  <c r="M235" i="4"/>
  <c r="H234" i="4"/>
  <c r="K233" i="4"/>
  <c r="M227" i="1"/>
  <c r="J229" i="4"/>
  <c r="K226" i="4"/>
  <c r="M225" i="4"/>
  <c r="J224" i="4"/>
  <c r="M218" i="1"/>
  <c r="H223" i="4"/>
  <c r="M215" i="1"/>
  <c r="H221" i="4"/>
  <c r="M220" i="4"/>
  <c r="J219" i="4"/>
  <c r="M218" i="4"/>
  <c r="F265" i="1"/>
  <c r="C16" i="1" s="1"/>
  <c r="C23" i="4" s="1"/>
  <c r="M212" i="1"/>
  <c r="H216" i="4"/>
  <c r="J216" i="4"/>
  <c r="M216" i="4"/>
  <c r="G266" i="1"/>
  <c r="G267" i="4"/>
  <c r="H206" i="1"/>
  <c r="M206" i="1"/>
  <c r="F264" i="1"/>
  <c r="M213" i="1"/>
  <c r="M217" i="1"/>
  <c r="M234" i="1"/>
  <c r="M216" i="1"/>
  <c r="H248" i="4"/>
  <c r="H241" i="4"/>
  <c r="H218" i="4"/>
  <c r="M212" i="4"/>
  <c r="F269" i="4"/>
  <c r="F267" i="1"/>
  <c r="K239" i="4"/>
  <c r="H249" i="4"/>
  <c r="M252" i="4"/>
  <c r="H222" i="4"/>
  <c r="H215" i="4"/>
  <c r="H242" i="4"/>
  <c r="H255" i="4"/>
  <c r="H262" i="4"/>
  <c r="F268" i="4"/>
  <c r="H232" i="4"/>
  <c r="G268" i="4"/>
  <c r="J234" i="4"/>
  <c r="M232" i="4"/>
  <c r="M242" i="4"/>
  <c r="H229" i="4"/>
  <c r="H214" i="4"/>
  <c r="M222" i="4"/>
  <c r="H228" i="4"/>
  <c r="K206" i="1"/>
  <c r="F271" i="4"/>
  <c r="H225" i="4"/>
  <c r="K262" i="4"/>
  <c r="J258" i="4"/>
  <c r="J239" i="4"/>
  <c r="J214" i="4"/>
  <c r="J248" i="4"/>
  <c r="M255" i="4"/>
  <c r="H238" i="4"/>
  <c r="K228" i="4"/>
  <c r="K213" i="4"/>
  <c r="J264" i="4"/>
  <c r="G269" i="4"/>
  <c r="M266" i="4"/>
  <c r="H266" i="4"/>
  <c r="J266" i="4"/>
  <c r="M261" i="1"/>
  <c r="M264" i="4"/>
  <c r="M261" i="4"/>
  <c r="H260" i="4"/>
  <c r="M256" i="1"/>
  <c r="K259" i="4"/>
  <c r="H259" i="4"/>
  <c r="J259" i="4"/>
  <c r="K255" i="4"/>
  <c r="J255" i="4"/>
  <c r="H254" i="4"/>
  <c r="M250" i="1"/>
  <c r="M248" i="1"/>
  <c r="F270" i="4"/>
  <c r="M247" i="1"/>
  <c r="H251" i="4"/>
  <c r="J251" i="4"/>
  <c r="G265" i="1"/>
  <c r="D16" i="1" s="1"/>
  <c r="D23" i="4" s="1"/>
  <c r="G264" i="1"/>
  <c r="M249" i="4"/>
  <c r="J249" i="4"/>
  <c r="M242" i="1"/>
  <c r="J246" i="4"/>
  <c r="F267" i="4"/>
  <c r="H245" i="4"/>
  <c r="J245" i="4"/>
  <c r="J244" i="4"/>
  <c r="M244" i="4"/>
  <c r="M237" i="1"/>
  <c r="J238" i="4"/>
  <c r="H236" i="4"/>
  <c r="G270" i="4"/>
  <c r="H235" i="4"/>
  <c r="G263" i="1"/>
  <c r="D14" i="1" s="1"/>
  <c r="D21" i="4" s="1"/>
  <c r="F263" i="1"/>
  <c r="M234" i="4"/>
  <c r="G272" i="4"/>
  <c r="M228" i="1"/>
  <c r="G268" i="1"/>
  <c r="F272" i="4"/>
  <c r="F266" i="1"/>
  <c r="C17" i="1" s="1"/>
  <c r="C24" i="4" s="1"/>
  <c r="J231" i="4"/>
  <c r="M226" i="1"/>
  <c r="H231" i="4"/>
  <c r="M222" i="1"/>
  <c r="F268" i="1"/>
  <c r="N244" i="1" l="1"/>
  <c r="P244" i="1" s="1"/>
  <c r="N224" i="1"/>
  <c r="P224" i="1" s="1"/>
  <c r="F15" i="4"/>
  <c r="F16" i="4"/>
  <c r="F14" i="4"/>
  <c r="F13" i="4"/>
  <c r="C15" i="4"/>
  <c r="D16" i="4"/>
  <c r="J267" i="1"/>
  <c r="G18" i="1" s="1"/>
  <c r="G25" i="4" s="1"/>
  <c r="K269" i="4"/>
  <c r="J269" i="4"/>
  <c r="J263" i="1"/>
  <c r="G14" i="1" s="1"/>
  <c r="G21" i="4" s="1"/>
  <c r="J272" i="4"/>
  <c r="K264" i="1"/>
  <c r="H15" i="1" s="1"/>
  <c r="H22" i="4" s="1"/>
  <c r="K270" i="4"/>
  <c r="K268" i="1"/>
  <c r="J264" i="1"/>
  <c r="G15" i="1" s="1"/>
  <c r="G22" i="4" s="1"/>
  <c r="K268" i="4"/>
  <c r="G17" i="5"/>
  <c r="H17" i="5"/>
  <c r="E17" i="5"/>
  <c r="D9" i="5"/>
  <c r="G9" i="5"/>
  <c r="G5" i="5" s="1"/>
  <c r="C5" i="5"/>
  <c r="K266" i="1"/>
  <c r="H17" i="1" s="1"/>
  <c r="H24" i="4" s="1"/>
  <c r="K267" i="4"/>
  <c r="F10" i="1"/>
  <c r="F6" i="1" s="1"/>
  <c r="K272" i="4"/>
  <c r="K271" i="4"/>
  <c r="F12" i="4"/>
  <c r="F26" i="4"/>
  <c r="K267" i="1"/>
  <c r="H18" i="1" s="1"/>
  <c r="H25" i="4" s="1"/>
  <c r="C14" i="4"/>
  <c r="E16" i="1"/>
  <c r="E23" i="4" s="1"/>
  <c r="J265" i="1"/>
  <c r="G16" i="1" s="1"/>
  <c r="G23" i="4" s="1"/>
  <c r="D17" i="1"/>
  <c r="H269" i="4"/>
  <c r="D12" i="4"/>
  <c r="C15" i="1"/>
  <c r="C22" i="4" s="1"/>
  <c r="C13" i="4" s="1"/>
  <c r="C18" i="1"/>
  <c r="H271" i="4"/>
  <c r="H267" i="1"/>
  <c r="D14" i="4"/>
  <c r="J268" i="4"/>
  <c r="J271" i="4"/>
  <c r="H268" i="4"/>
  <c r="N256" i="4"/>
  <c r="P256" i="4" s="1"/>
  <c r="N262" i="4"/>
  <c r="P262" i="4" s="1"/>
  <c r="N263" i="4"/>
  <c r="P263" i="4" s="1"/>
  <c r="N218" i="4"/>
  <c r="P218" i="4" s="1"/>
  <c r="N238" i="4"/>
  <c r="P238" i="4" s="1"/>
  <c r="N255" i="4"/>
  <c r="P255" i="4" s="1"/>
  <c r="N249" i="4"/>
  <c r="P249" i="4" s="1"/>
  <c r="N247" i="4"/>
  <c r="P247" i="4" s="1"/>
  <c r="N260" i="4"/>
  <c r="P260" i="4" s="1"/>
  <c r="N258" i="4"/>
  <c r="P258" i="4" s="1"/>
  <c r="N220" i="4"/>
  <c r="P220" i="4" s="1"/>
  <c r="N240" i="4"/>
  <c r="P240" i="4" s="1"/>
  <c r="N235" i="4"/>
  <c r="P235" i="4" s="1"/>
  <c r="N250" i="4"/>
  <c r="P250" i="4" s="1"/>
  <c r="N219" i="4"/>
  <c r="P219" i="4" s="1"/>
  <c r="N242" i="4"/>
  <c r="P242" i="4" s="1"/>
  <c r="N264" i="4"/>
  <c r="P264" i="4" s="1"/>
  <c r="N244" i="4"/>
  <c r="P244" i="4" s="1"/>
  <c r="N224" i="4"/>
  <c r="P224" i="4" s="1"/>
  <c r="N213" i="4"/>
  <c r="P213" i="4" s="1"/>
  <c r="N225" i="4"/>
  <c r="P225" i="4" s="1"/>
  <c r="N232" i="4"/>
  <c r="P232" i="4" s="1"/>
  <c r="N230" i="4"/>
  <c r="P230" i="4" s="1"/>
  <c r="N254" i="4"/>
  <c r="P254" i="4" s="1"/>
  <c r="N217" i="4"/>
  <c r="P217" i="4" s="1"/>
  <c r="N251" i="4"/>
  <c r="P251" i="4" s="1"/>
  <c r="N245" i="4"/>
  <c r="P245" i="4" s="1"/>
  <c r="N216" i="4"/>
  <c r="P216" i="4" s="1"/>
  <c r="N248" i="4"/>
  <c r="P248" i="4" s="1"/>
  <c r="N227" i="4"/>
  <c r="P227" i="4" s="1"/>
  <c r="N265" i="4"/>
  <c r="P265" i="4" s="1"/>
  <c r="N257" i="4"/>
  <c r="P257" i="4" s="1"/>
  <c r="N246" i="4"/>
  <c r="P246" i="4" s="1"/>
  <c r="N214" i="4"/>
  <c r="P214" i="4" s="1"/>
  <c r="N228" i="4"/>
  <c r="P228" i="4" s="1"/>
  <c r="N215" i="4"/>
  <c r="P215" i="4" s="1"/>
  <c r="N222" i="4"/>
  <c r="P222" i="4" s="1"/>
  <c r="N223" i="4"/>
  <c r="P223" i="4" s="1"/>
  <c r="N233" i="4"/>
  <c r="P233" i="4" s="1"/>
  <c r="N243" i="4"/>
  <c r="P243" i="4" s="1"/>
  <c r="N239" i="4"/>
  <c r="P239" i="4" s="1"/>
  <c r="N236" i="4"/>
  <c r="P236" i="4" s="1"/>
  <c r="N266" i="4"/>
  <c r="P266" i="4" s="1"/>
  <c r="N253" i="4"/>
  <c r="P253" i="4" s="1"/>
  <c r="N261" i="4"/>
  <c r="P261" i="4" s="1"/>
  <c r="N252" i="4"/>
  <c r="P252" i="4" s="1"/>
  <c r="N231" i="4"/>
  <c r="P231" i="4" s="1"/>
  <c r="N212" i="4"/>
  <c r="P212" i="4" s="1"/>
  <c r="N226" i="4"/>
  <c r="P226" i="4" s="1"/>
  <c r="N234" i="4"/>
  <c r="P234" i="4" s="1"/>
  <c r="N237" i="4"/>
  <c r="P237" i="4" s="1"/>
  <c r="N241" i="4"/>
  <c r="P241" i="4" s="1"/>
  <c r="N221" i="4"/>
  <c r="P221" i="4" s="1"/>
  <c r="N259" i="4"/>
  <c r="P259" i="4" s="1"/>
  <c r="N229" i="4"/>
  <c r="P229" i="4" s="1"/>
  <c r="J270" i="4"/>
  <c r="K265" i="1"/>
  <c r="H16" i="1" s="1"/>
  <c r="H23" i="4" s="1"/>
  <c r="H264" i="1"/>
  <c r="H265" i="1"/>
  <c r="D15" i="1"/>
  <c r="D22" i="4" s="1"/>
  <c r="D13" i="4" s="1"/>
  <c r="H267" i="4"/>
  <c r="J267" i="4"/>
  <c r="K263" i="1"/>
  <c r="H14" i="1" s="1"/>
  <c r="H21" i="4" s="1"/>
  <c r="H270" i="4"/>
  <c r="C14" i="1"/>
  <c r="H272" i="4"/>
  <c r="H263" i="1"/>
  <c r="H266" i="1"/>
  <c r="J266" i="1"/>
  <c r="G17" i="1" s="1"/>
  <c r="G24" i="4" s="1"/>
  <c r="J268" i="1"/>
  <c r="H268" i="1"/>
  <c r="N245" i="1"/>
  <c r="P245" i="1" s="1"/>
  <c r="N208" i="1"/>
  <c r="P208" i="1" s="1"/>
  <c r="N213" i="1"/>
  <c r="P213" i="1" s="1"/>
  <c r="N206" i="1"/>
  <c r="P206" i="1" s="1"/>
  <c r="N258" i="1"/>
  <c r="P258" i="1" s="1"/>
  <c r="N218" i="1"/>
  <c r="P218" i="1" s="1"/>
  <c r="N217" i="1"/>
  <c r="P217" i="1" s="1"/>
  <c r="N228" i="1"/>
  <c r="P228" i="1" s="1"/>
  <c r="N239" i="1"/>
  <c r="P239" i="1" s="1"/>
  <c r="N249" i="1"/>
  <c r="P249" i="1" s="1"/>
  <c r="N261" i="1"/>
  <c r="P261" i="1" s="1"/>
  <c r="N247" i="1"/>
  <c r="P247" i="1" s="1"/>
  <c r="N237" i="1"/>
  <c r="P237" i="1" s="1"/>
  <c r="N262" i="1"/>
  <c r="P262" i="1" s="1"/>
  <c r="N214" i="1"/>
  <c r="P214" i="1" s="1"/>
  <c r="N257" i="1"/>
  <c r="P257" i="1" s="1"/>
  <c r="N219" i="1"/>
  <c r="P219" i="1" s="1"/>
  <c r="N210" i="1"/>
  <c r="P210" i="1" s="1"/>
  <c r="N220" i="1"/>
  <c r="P220" i="1" s="1"/>
  <c r="N229" i="1"/>
  <c r="P229" i="1" s="1"/>
  <c r="N240" i="1"/>
  <c r="P240" i="1" s="1"/>
  <c r="N250" i="1"/>
  <c r="P250" i="1" s="1"/>
  <c r="N223" i="1"/>
  <c r="P223" i="1" s="1"/>
  <c r="N253" i="1"/>
  <c r="P253" i="1" s="1"/>
  <c r="N234" i="1"/>
  <c r="P234" i="1" s="1"/>
  <c r="N241" i="1"/>
  <c r="P241" i="1" s="1"/>
  <c r="N232" i="1"/>
  <c r="P232" i="1" s="1"/>
  <c r="N254" i="1"/>
  <c r="P254" i="1" s="1"/>
  <c r="N211" i="1"/>
  <c r="P211" i="1" s="1"/>
  <c r="N221" i="1"/>
  <c r="P221" i="1" s="1"/>
  <c r="N231" i="1"/>
  <c r="P231" i="1" s="1"/>
  <c r="N243" i="1"/>
  <c r="P243" i="1" s="1"/>
  <c r="N252" i="1"/>
  <c r="P252" i="1" s="1"/>
  <c r="N230" i="1"/>
  <c r="P230" i="1" s="1"/>
  <c r="N225" i="1"/>
  <c r="P225" i="1" s="1"/>
  <c r="N233" i="1"/>
  <c r="P233" i="1" s="1"/>
  <c r="N242" i="1"/>
  <c r="P242" i="1" s="1"/>
  <c r="N259" i="1"/>
  <c r="P259" i="1" s="1"/>
  <c r="N209" i="1"/>
  <c r="P209" i="1" s="1"/>
  <c r="N215" i="1"/>
  <c r="P215" i="1" s="1"/>
  <c r="N222" i="1"/>
  <c r="P222" i="1" s="1"/>
  <c r="N235" i="1"/>
  <c r="P235" i="1" s="1"/>
  <c r="N246" i="1"/>
  <c r="P246" i="1" s="1"/>
  <c r="N255" i="1"/>
  <c r="P255" i="1" s="1"/>
  <c r="N260" i="1"/>
  <c r="P260" i="1" s="1"/>
  <c r="N227" i="1"/>
  <c r="P227" i="1" s="1"/>
  <c r="N256" i="1"/>
  <c r="P256" i="1" s="1"/>
  <c r="N238" i="1"/>
  <c r="P238" i="1" s="1"/>
  <c r="N216" i="1"/>
  <c r="P216" i="1" s="1"/>
  <c r="N207" i="1"/>
  <c r="P207" i="1" s="1"/>
  <c r="N226" i="1"/>
  <c r="P226" i="1" s="1"/>
  <c r="N236" i="1"/>
  <c r="P236" i="1" s="1"/>
  <c r="N251" i="1"/>
  <c r="P251" i="1" s="1"/>
  <c r="N212" i="1"/>
  <c r="P212" i="1" s="1"/>
  <c r="N248" i="1"/>
  <c r="P248" i="1" s="1"/>
  <c r="Q244" i="1" l="1"/>
  <c r="Q224" i="1"/>
  <c r="H13" i="4"/>
  <c r="G15" i="4"/>
  <c r="G13" i="4"/>
  <c r="H16" i="4"/>
  <c r="H14" i="4"/>
  <c r="G14" i="4"/>
  <c r="F17" i="4"/>
  <c r="F9" i="4" s="1"/>
  <c r="F5" i="4" s="1"/>
  <c r="E18" i="1"/>
  <c r="E25" i="4" s="1"/>
  <c r="C25" i="4"/>
  <c r="C16" i="4" s="1"/>
  <c r="E16" i="4" s="1"/>
  <c r="E17" i="1"/>
  <c r="E24" i="4" s="1"/>
  <c r="D24" i="4"/>
  <c r="D15" i="4" s="1"/>
  <c r="H15" i="4" s="1"/>
  <c r="E14" i="1"/>
  <c r="E21" i="4" s="1"/>
  <c r="C21" i="4"/>
  <c r="C12" i="4" s="1"/>
  <c r="G12" i="4" s="1"/>
  <c r="H9" i="5"/>
  <c r="H5" i="5" s="1"/>
  <c r="E9" i="5"/>
  <c r="E5" i="5" s="1"/>
  <c r="D5" i="5"/>
  <c r="D10" i="1"/>
  <c r="D6" i="1" s="1"/>
  <c r="E13" i="4"/>
  <c r="E14" i="4"/>
  <c r="Q229" i="4"/>
  <c r="Q242" i="4"/>
  <c r="Q213" i="4"/>
  <c r="Q226" i="4"/>
  <c r="Q233" i="4"/>
  <c r="Q224" i="4"/>
  <c r="Q261" i="4"/>
  <c r="Q244" i="4"/>
  <c r="Q247" i="4"/>
  <c r="Q237" i="4"/>
  <c r="Q250" i="4"/>
  <c r="Q243" i="4"/>
  <c r="Q227" i="4"/>
  <c r="Q219" i="4"/>
  <c r="Q258" i="4"/>
  <c r="Q256" i="4"/>
  <c r="Q222" i="4"/>
  <c r="Q231" i="4"/>
  <c r="Q215" i="4"/>
  <c r="Q255" i="4"/>
  <c r="Q252" i="4"/>
  <c r="Q228" i="4"/>
  <c r="Q217" i="4"/>
  <c r="Q234" i="4"/>
  <c r="Q257" i="4"/>
  <c r="Q216" i="4"/>
  <c r="Q254" i="4"/>
  <c r="Q239" i="4"/>
  <c r="Q232" i="4"/>
  <c r="Q240" i="4"/>
  <c r="Q241" i="4"/>
  <c r="Q251" i="4"/>
  <c r="Q262" i="4"/>
  <c r="Q259" i="4"/>
  <c r="Q236" i="4"/>
  <c r="Q225" i="4"/>
  <c r="Q212" i="4"/>
  <c r="Q260" i="4"/>
  <c r="Q223" i="4"/>
  <c r="Q238" i="4"/>
  <c r="Q230" i="4"/>
  <c r="Q245" i="4"/>
  <c r="Q235" i="4"/>
  <c r="Q214" i="4"/>
  <c r="Q249" i="4"/>
  <c r="Q218" i="4"/>
  <c r="Q265" i="4"/>
  <c r="Q264" i="4"/>
  <c r="Q221" i="4"/>
  <c r="Q266" i="4"/>
  <c r="Q246" i="4"/>
  <c r="Q253" i="4"/>
  <c r="Q220" i="4"/>
  <c r="Q263" i="4"/>
  <c r="Q248" i="4"/>
  <c r="E15" i="1"/>
  <c r="E22" i="4" s="1"/>
  <c r="C10" i="1"/>
  <c r="H12" i="4"/>
  <c r="Q215" i="1"/>
  <c r="Q226" i="1"/>
  <c r="Q222" i="1"/>
  <c r="Q231" i="1"/>
  <c r="Q240" i="1"/>
  <c r="Q261" i="1"/>
  <c r="Q245" i="1"/>
  <c r="Q209" i="1"/>
  <c r="Q259" i="1"/>
  <c r="Q228" i="1"/>
  <c r="Q256" i="1"/>
  <c r="Q232" i="1"/>
  <c r="Q219" i="1"/>
  <c r="Q217" i="1"/>
  <c r="Q207" i="1"/>
  <c r="Q221" i="1"/>
  <c r="Q229" i="1"/>
  <c r="Q249" i="1"/>
  <c r="Q211" i="1"/>
  <c r="Q220" i="1"/>
  <c r="Q227" i="1"/>
  <c r="Q257" i="1"/>
  <c r="Q238" i="1"/>
  <c r="Q254" i="1"/>
  <c r="Q210" i="1"/>
  <c r="Q234" i="1"/>
  <c r="Q216" i="1"/>
  <c r="Q239" i="1"/>
  <c r="Q242" i="1"/>
  <c r="Q233" i="1"/>
  <c r="Q218" i="1"/>
  <c r="Q248" i="1"/>
  <c r="Q258" i="1"/>
  <c r="Q212" i="1"/>
  <c r="Q255" i="1"/>
  <c r="Q230" i="1"/>
  <c r="Q253" i="1"/>
  <c r="Q262" i="1"/>
  <c r="Q206" i="1"/>
  <c r="Q241" i="1"/>
  <c r="Q214" i="1"/>
  <c r="Q251" i="1"/>
  <c r="Q246" i="1"/>
  <c r="Q252" i="1"/>
  <c r="Q223" i="1"/>
  <c r="Q237" i="1"/>
  <c r="Q213" i="1"/>
  <c r="Q260" i="1"/>
  <c r="Q225" i="1"/>
  <c r="Q236" i="1"/>
  <c r="Q235" i="1"/>
  <c r="Q243" i="1"/>
  <c r="Q250" i="1"/>
  <c r="Q247" i="1"/>
  <c r="Q208" i="1"/>
  <c r="B76" i="1" l="1"/>
  <c r="H76" i="1" s="1"/>
  <c r="E15" i="4"/>
  <c r="D26" i="4"/>
  <c r="H26" i="4" s="1"/>
  <c r="D17" i="4"/>
  <c r="D9" i="4" s="1"/>
  <c r="H9" i="4" s="1"/>
  <c r="H5" i="4" s="1"/>
  <c r="C17" i="4"/>
  <c r="G17" i="4" s="1"/>
  <c r="C26" i="4"/>
  <c r="G26" i="4" s="1"/>
  <c r="G16" i="4"/>
  <c r="E12" i="4"/>
  <c r="H10" i="1"/>
  <c r="H6" i="1" s="1"/>
  <c r="E10" i="1"/>
  <c r="E6" i="1" s="1"/>
  <c r="C6" i="1"/>
  <c r="G10" i="1"/>
  <c r="G6" i="1" s="1"/>
  <c r="B56" i="1"/>
  <c r="B53" i="1"/>
  <c r="B44" i="1"/>
  <c r="B75" i="1"/>
  <c r="B21" i="1"/>
  <c r="B31" i="1"/>
  <c r="B29" i="1"/>
  <c r="B72" i="1"/>
  <c r="B23" i="1"/>
  <c r="B24" i="1"/>
  <c r="B27" i="1"/>
  <c r="B55" i="1"/>
  <c r="B36" i="1"/>
  <c r="B70" i="1"/>
  <c r="B42" i="1"/>
  <c r="B41" i="1"/>
  <c r="B52" i="1"/>
  <c r="B50" i="1"/>
  <c r="B71" i="1"/>
  <c r="B58" i="1"/>
  <c r="B30" i="1"/>
  <c r="B22" i="1"/>
  <c r="B33" i="1"/>
  <c r="B45" i="1"/>
  <c r="B68" i="1"/>
  <c r="B62" i="1"/>
  <c r="B32" i="1"/>
  <c r="B39" i="1"/>
  <c r="B40" i="1"/>
  <c r="B35" i="1"/>
  <c r="B28" i="1"/>
  <c r="B37" i="1"/>
  <c r="B43" i="1"/>
  <c r="B63" i="1"/>
  <c r="B34" i="1"/>
  <c r="B54" i="1"/>
  <c r="B67" i="1"/>
  <c r="B69" i="1"/>
  <c r="B51" i="1"/>
  <c r="B46" i="1"/>
  <c r="B61" i="1"/>
  <c r="B49" i="1"/>
  <c r="B26" i="1"/>
  <c r="B64" i="1"/>
  <c r="B25" i="1"/>
  <c r="B57" i="1"/>
  <c r="B65" i="1"/>
  <c r="B66" i="1"/>
  <c r="B59" i="1"/>
  <c r="B47" i="1"/>
  <c r="B73" i="1"/>
  <c r="B60" i="1"/>
  <c r="B74" i="1"/>
  <c r="B20" i="1"/>
  <c r="B48" i="1"/>
  <c r="B38" i="1"/>
  <c r="G76" i="1" l="1"/>
  <c r="D76" i="1"/>
  <c r="F76" i="1"/>
  <c r="C76" i="1"/>
  <c r="E17" i="4"/>
  <c r="C9" i="4"/>
  <c r="C5" i="4" s="1"/>
  <c r="H17" i="4"/>
  <c r="E26" i="4"/>
  <c r="D5" i="4"/>
  <c r="F29" i="1"/>
  <c r="G29" i="1"/>
  <c r="H29" i="1"/>
  <c r="D29" i="1"/>
  <c r="C29" i="1"/>
  <c r="G32" i="1"/>
  <c r="D32" i="1"/>
  <c r="C32" i="1"/>
  <c r="F32" i="1"/>
  <c r="H32" i="1"/>
  <c r="D67" i="1"/>
  <c r="F67" i="1"/>
  <c r="G67" i="1"/>
  <c r="H67" i="1"/>
  <c r="C67" i="1"/>
  <c r="H62" i="1"/>
  <c r="D62" i="1"/>
  <c r="F62" i="1"/>
  <c r="C62" i="1"/>
  <c r="G62" i="1"/>
  <c r="G20" i="1"/>
  <c r="C20" i="1"/>
  <c r="H20" i="1"/>
  <c r="F20" i="1"/>
  <c r="D20" i="1"/>
  <c r="H65" i="1"/>
  <c r="F65" i="1"/>
  <c r="C65" i="1"/>
  <c r="G65" i="1"/>
  <c r="D65" i="1"/>
  <c r="F31" i="1"/>
  <c r="G31" i="1"/>
  <c r="H31" i="1"/>
  <c r="C31" i="1"/>
  <c r="D31" i="1"/>
  <c r="C68" i="1"/>
  <c r="G68" i="1"/>
  <c r="D68" i="1"/>
  <c r="F68" i="1"/>
  <c r="H68" i="1"/>
  <c r="H54" i="1"/>
  <c r="C54" i="1"/>
  <c r="G54" i="1"/>
  <c r="D54" i="1"/>
  <c r="F54" i="1"/>
  <c r="H42" i="1"/>
  <c r="G42" i="1"/>
  <c r="C42" i="1"/>
  <c r="D42" i="1"/>
  <c r="F42" i="1"/>
  <c r="C52" i="1"/>
  <c r="D52" i="1"/>
  <c r="F52" i="1"/>
  <c r="G52" i="1"/>
  <c r="H52" i="1"/>
  <c r="F57" i="1"/>
  <c r="D57" i="1"/>
  <c r="H57" i="1"/>
  <c r="G57" i="1"/>
  <c r="C57" i="1"/>
  <c r="G75" i="1"/>
  <c r="H75" i="1"/>
  <c r="F75" i="1"/>
  <c r="D75" i="1"/>
  <c r="C75" i="1"/>
  <c r="D43" i="1"/>
  <c r="H43" i="1"/>
  <c r="C43" i="1"/>
  <c r="G43" i="1"/>
  <c r="F43" i="1"/>
  <c r="F33" i="1"/>
  <c r="H33" i="1"/>
  <c r="D33" i="1"/>
  <c r="G33" i="1"/>
  <c r="C33" i="1"/>
  <c r="C60" i="1"/>
  <c r="G60" i="1"/>
  <c r="F60" i="1"/>
  <c r="H60" i="1"/>
  <c r="D60" i="1"/>
  <c r="C37" i="1"/>
  <c r="F37" i="1"/>
  <c r="G37" i="1"/>
  <c r="D37" i="1"/>
  <c r="H37" i="1"/>
  <c r="F55" i="1"/>
  <c r="D55" i="1"/>
  <c r="G55" i="1"/>
  <c r="C55" i="1"/>
  <c r="H55" i="1"/>
  <c r="C73" i="1"/>
  <c r="F73" i="1"/>
  <c r="H73" i="1"/>
  <c r="D73" i="1"/>
  <c r="G73" i="1"/>
  <c r="F61" i="1"/>
  <c r="D61" i="1"/>
  <c r="G61" i="1"/>
  <c r="H61" i="1"/>
  <c r="C61" i="1"/>
  <c r="D30" i="1"/>
  <c r="G30" i="1"/>
  <c r="F30" i="1"/>
  <c r="C30" i="1"/>
  <c r="H30" i="1"/>
  <c r="D56" i="1"/>
  <c r="G56" i="1"/>
  <c r="C56" i="1"/>
  <c r="F56" i="1"/>
  <c r="H56" i="1"/>
  <c r="D46" i="1"/>
  <c r="C46" i="1"/>
  <c r="F46" i="1"/>
  <c r="G46" i="1"/>
  <c r="H46" i="1"/>
  <c r="H35" i="1"/>
  <c r="D35" i="1"/>
  <c r="G35" i="1"/>
  <c r="F35" i="1"/>
  <c r="C35" i="1"/>
  <c r="G24" i="1"/>
  <c r="H24" i="1"/>
  <c r="D24" i="1"/>
  <c r="C24" i="1"/>
  <c r="F24" i="1"/>
  <c r="D59" i="1"/>
  <c r="F59" i="1"/>
  <c r="C59" i="1"/>
  <c r="H59" i="1"/>
  <c r="G59" i="1"/>
  <c r="C51" i="1"/>
  <c r="G51" i="1"/>
  <c r="F51" i="1"/>
  <c r="D51" i="1"/>
  <c r="H51" i="1"/>
  <c r="F40" i="1"/>
  <c r="G40" i="1"/>
  <c r="D40" i="1"/>
  <c r="H40" i="1"/>
  <c r="C40" i="1"/>
  <c r="C71" i="1"/>
  <c r="G71" i="1"/>
  <c r="D71" i="1"/>
  <c r="H71" i="1"/>
  <c r="F71" i="1"/>
  <c r="D23" i="1"/>
  <c r="C23" i="1"/>
  <c r="F23" i="1"/>
  <c r="H23" i="1"/>
  <c r="G23" i="1"/>
  <c r="F38" i="1"/>
  <c r="D38" i="1"/>
  <c r="C38" i="1"/>
  <c r="H38" i="1"/>
  <c r="G38" i="1"/>
  <c r="H41" i="1"/>
  <c r="D41" i="1"/>
  <c r="G41" i="1"/>
  <c r="C41" i="1"/>
  <c r="F41" i="1"/>
  <c r="D48" i="1"/>
  <c r="H48" i="1"/>
  <c r="F48" i="1"/>
  <c r="C48" i="1"/>
  <c r="G48" i="1"/>
  <c r="H25" i="1"/>
  <c r="C25" i="1"/>
  <c r="F25" i="1"/>
  <c r="D25" i="1"/>
  <c r="G25" i="1"/>
  <c r="F34" i="1"/>
  <c r="C34" i="1"/>
  <c r="G34" i="1"/>
  <c r="D34" i="1"/>
  <c r="H34" i="1"/>
  <c r="H21" i="1"/>
  <c r="F21" i="1"/>
  <c r="D21" i="1"/>
  <c r="C21" i="1"/>
  <c r="G21" i="1"/>
  <c r="D64" i="1"/>
  <c r="C64" i="1"/>
  <c r="F64" i="1"/>
  <c r="G64" i="1"/>
  <c r="H64" i="1"/>
  <c r="C63" i="1"/>
  <c r="F63" i="1"/>
  <c r="H63" i="1"/>
  <c r="D63" i="1"/>
  <c r="G63" i="1"/>
  <c r="G45" i="1"/>
  <c r="C45" i="1"/>
  <c r="F45" i="1"/>
  <c r="H45" i="1"/>
  <c r="D45" i="1"/>
  <c r="C70" i="1"/>
  <c r="D70" i="1"/>
  <c r="F70" i="1"/>
  <c r="H70" i="1"/>
  <c r="G70" i="1"/>
  <c r="D74" i="1"/>
  <c r="C74" i="1"/>
  <c r="F74" i="1"/>
  <c r="G74" i="1"/>
  <c r="H74" i="1"/>
  <c r="F26" i="1"/>
  <c r="G26" i="1"/>
  <c r="H26" i="1"/>
  <c r="C26" i="1"/>
  <c r="D26" i="1"/>
  <c r="C36" i="1"/>
  <c r="G36" i="1"/>
  <c r="D36" i="1"/>
  <c r="F36" i="1"/>
  <c r="H36" i="1"/>
  <c r="D44" i="1"/>
  <c r="G44" i="1"/>
  <c r="F44" i="1"/>
  <c r="C44" i="1"/>
  <c r="H44" i="1"/>
  <c r="F49" i="1"/>
  <c r="H49" i="1"/>
  <c r="D49" i="1"/>
  <c r="G49" i="1"/>
  <c r="C49" i="1"/>
  <c r="H22" i="1"/>
  <c r="F22" i="1"/>
  <c r="G22" i="1"/>
  <c r="D22" i="1"/>
  <c r="C22" i="1"/>
  <c r="C53" i="1"/>
  <c r="F53" i="1"/>
  <c r="H53" i="1"/>
  <c r="G53" i="1"/>
  <c r="D53" i="1"/>
  <c r="F28" i="1"/>
  <c r="D28" i="1"/>
  <c r="C28" i="1"/>
  <c r="H28" i="1"/>
  <c r="G28" i="1"/>
  <c r="F27" i="1"/>
  <c r="G27" i="1"/>
  <c r="D27" i="1"/>
  <c r="C27" i="1"/>
  <c r="H27" i="1"/>
  <c r="C47" i="1"/>
  <c r="D47" i="1"/>
  <c r="G47" i="1"/>
  <c r="F47" i="1"/>
  <c r="H47" i="1"/>
  <c r="F58" i="1"/>
  <c r="G58" i="1"/>
  <c r="D58" i="1"/>
  <c r="C58" i="1"/>
  <c r="H58" i="1"/>
  <c r="G66" i="1"/>
  <c r="C66" i="1"/>
  <c r="F66" i="1"/>
  <c r="D66" i="1"/>
  <c r="H66" i="1"/>
  <c r="H69" i="1"/>
  <c r="G69" i="1"/>
  <c r="F69" i="1"/>
  <c r="D69" i="1"/>
  <c r="C69" i="1"/>
  <c r="C39" i="1"/>
  <c r="G39" i="1"/>
  <c r="F39" i="1"/>
  <c r="H39" i="1"/>
  <c r="D39" i="1"/>
  <c r="C50" i="1"/>
  <c r="D50" i="1"/>
  <c r="G50" i="1"/>
  <c r="F50" i="1"/>
  <c r="H50" i="1"/>
  <c r="D72" i="1"/>
  <c r="C72" i="1"/>
  <c r="G72" i="1"/>
  <c r="H72" i="1"/>
  <c r="F72" i="1"/>
  <c r="E76" i="1" l="1"/>
  <c r="E9" i="4"/>
  <c r="E5" i="4" s="1"/>
  <c r="G9" i="4"/>
  <c r="G5" i="4" s="1"/>
  <c r="E47" i="1"/>
  <c r="E70" i="1"/>
  <c r="E52" i="1"/>
  <c r="E39" i="1"/>
  <c r="E50" i="1"/>
  <c r="E31" i="1"/>
  <c r="E66" i="1"/>
  <c r="E68" i="1"/>
  <c r="E60" i="1"/>
  <c r="E26" i="1"/>
  <c r="E65" i="1"/>
  <c r="E63" i="1"/>
  <c r="E25" i="1"/>
  <c r="E42" i="1"/>
  <c r="E38" i="1"/>
  <c r="E48" i="1"/>
  <c r="E30" i="1"/>
  <c r="E41" i="1"/>
  <c r="E35" i="1"/>
  <c r="E61" i="1"/>
  <c r="E55" i="1"/>
  <c r="E57" i="1"/>
  <c r="E62" i="1"/>
  <c r="E32" i="1"/>
  <c r="E74" i="1"/>
  <c r="E72" i="1"/>
  <c r="E44" i="1"/>
  <c r="E23" i="1"/>
  <c r="E59" i="1"/>
  <c r="E56" i="1"/>
  <c r="E43" i="1"/>
  <c r="E28" i="1"/>
  <c r="E53" i="1"/>
  <c r="E45" i="1"/>
  <c r="E20" i="1"/>
  <c r="E69" i="1"/>
  <c r="E34" i="1"/>
  <c r="E51" i="1"/>
  <c r="E73" i="1"/>
  <c r="E37" i="1"/>
  <c r="E75" i="1"/>
  <c r="E54" i="1"/>
  <c r="E29" i="1"/>
  <c r="E64" i="1"/>
  <c r="E22" i="1"/>
  <c r="E21" i="1"/>
  <c r="E40" i="1"/>
  <c r="E58" i="1"/>
  <c r="E27" i="1"/>
  <c r="E49" i="1"/>
  <c r="E36" i="1"/>
  <c r="E71" i="1"/>
  <c r="E24" i="1"/>
  <c r="E33" i="1"/>
  <c r="E46" i="1"/>
  <c r="E67" i="1"/>
</calcChain>
</file>

<file path=xl/sharedStrings.xml><?xml version="1.0" encoding="utf-8"?>
<sst xmlns="http://schemas.openxmlformats.org/spreadsheetml/2006/main" count="964" uniqueCount="132">
  <si>
    <t>Store</t>
  </si>
  <si>
    <t># Producers</t>
  </si>
  <si>
    <t>TOTAL</t>
  </si>
  <si>
    <t>Acura North Scottsdale</t>
  </si>
  <si>
    <t>Acura of Escondido</t>
  </si>
  <si>
    <t>Audi Chandler</t>
  </si>
  <si>
    <t>Audi Escondido</t>
  </si>
  <si>
    <t>Audi North OC</t>
  </si>
  <si>
    <t>Audi North Scottsdale</t>
  </si>
  <si>
    <t>Audi South Coast</t>
  </si>
  <si>
    <t>Audi Stevens Creek</t>
  </si>
  <si>
    <t>Bentley Scottsdale</t>
  </si>
  <si>
    <t>BMW North Scottsdale</t>
  </si>
  <si>
    <t>BMW of Austin</t>
  </si>
  <si>
    <t>BMW of Ontario</t>
  </si>
  <si>
    <t>BMW of San Diego</t>
  </si>
  <si>
    <t>Capitol Honda</t>
  </si>
  <si>
    <t>Crevier BMW</t>
  </si>
  <si>
    <t>Crevier MINI</t>
  </si>
  <si>
    <t>Honda Leander</t>
  </si>
  <si>
    <t>Honda North</t>
  </si>
  <si>
    <t>Honda of Escondido</t>
  </si>
  <si>
    <t>Hyundai of Pharr</t>
  </si>
  <si>
    <t>Kearny Mesa Acura</t>
  </si>
  <si>
    <t>Kearny Mesa Toyota</t>
  </si>
  <si>
    <t>Lexus of Austin</t>
  </si>
  <si>
    <t>Lexus of Chandler</t>
  </si>
  <si>
    <t>Lexus of Lakeway</t>
  </si>
  <si>
    <t>Lexus San Diego</t>
  </si>
  <si>
    <t>Lincoln South Coast</t>
  </si>
  <si>
    <t>Los Gatos Acura</t>
  </si>
  <si>
    <t>Mazda of Escondido</t>
  </si>
  <si>
    <t>Mercedes-Benz of Chandler</t>
  </si>
  <si>
    <t>Mercedes-Benz of North Scottsdale</t>
  </si>
  <si>
    <t>Mercedes-Benz of San Diego</t>
  </si>
  <si>
    <t>MINI North Scottsdale</t>
  </si>
  <si>
    <t>MINI of Austin</t>
  </si>
  <si>
    <t>MINI of Marin</t>
  </si>
  <si>
    <t>MINI of Ontario</t>
  </si>
  <si>
    <t>MINI of San Diego</t>
  </si>
  <si>
    <t>MINI of Tempe</t>
  </si>
  <si>
    <t>Peter Pan BMW</t>
  </si>
  <si>
    <t>Porsche North Scottsdale</t>
  </si>
  <si>
    <t>Porsche Stevens Creek</t>
  </si>
  <si>
    <t>Round Rock Honda</t>
  </si>
  <si>
    <t>Round Rock Hyundai</t>
  </si>
  <si>
    <t>Round Rock Toyota</t>
  </si>
  <si>
    <t>Scottsdale Ferrari Maserati</t>
  </si>
  <si>
    <t>Subaru Orange Coast</t>
  </si>
  <si>
    <t>Tempe Honda</t>
  </si>
  <si>
    <t>Toyota of Clovis</t>
  </si>
  <si>
    <t>Toyota of Pharr</t>
  </si>
  <si>
    <t>Toyota of Surprise</t>
  </si>
  <si>
    <t>Volkswagen North Scottsdale</t>
  </si>
  <si>
    <t>Volkswagen South Coast</t>
  </si>
  <si>
    <t/>
  </si>
  <si>
    <t>Acura</t>
  </si>
  <si>
    <t>Arizona</t>
  </si>
  <si>
    <t>Southern California</t>
  </si>
  <si>
    <t>Audi</t>
  </si>
  <si>
    <t>Orange County</t>
  </si>
  <si>
    <t>Northern California</t>
  </si>
  <si>
    <t>Bentley</t>
  </si>
  <si>
    <t>BMW</t>
  </si>
  <si>
    <t>Texas</t>
  </si>
  <si>
    <t>Honda</t>
  </si>
  <si>
    <t>MINI</t>
  </si>
  <si>
    <t>Hyundai</t>
  </si>
  <si>
    <t>JLR</t>
  </si>
  <si>
    <t>Toyota</t>
  </si>
  <si>
    <t>Lexus</t>
  </si>
  <si>
    <t>Lincoln</t>
  </si>
  <si>
    <t>Mazda</t>
  </si>
  <si>
    <t>Mercedes-Benz</t>
  </si>
  <si>
    <t>Porsche</t>
  </si>
  <si>
    <t>Ferrari</t>
  </si>
  <si>
    <t>Subaru</t>
  </si>
  <si>
    <t>Volkswagen</t>
  </si>
  <si>
    <t>WEST</t>
  </si>
  <si>
    <t>Store / Market</t>
  </si>
  <si>
    <t># Sold</t>
  </si>
  <si>
    <t>% Sold</t>
  </si>
  <si>
    <t>Folders</t>
  </si>
  <si>
    <t>Sold</t>
  </si>
  <si>
    <t>Sold %</t>
  </si>
  <si>
    <t>Folders / Producer</t>
  </si>
  <si>
    <t>Sold / Producer</t>
  </si>
  <si>
    <t># Folders</t>
  </si>
  <si>
    <t>Total Sold</t>
  </si>
  <si>
    <t>Total Producers</t>
  </si>
  <si>
    <t>Sold/Producer</t>
  </si>
  <si>
    <t>Region Summary</t>
  </si>
  <si>
    <t>VIP Service to Sales ROI - 2023 YTD Totals</t>
  </si>
  <si>
    <t>Avg Producers 
per Month</t>
  </si>
  <si>
    <t>YTD</t>
  </si>
  <si>
    <t>(Goal: 12/mo)</t>
  </si>
  <si>
    <t>November 2023</t>
  </si>
  <si>
    <t>January 2023</t>
  </si>
  <si>
    <t>February 2023</t>
  </si>
  <si>
    <t>March 2023</t>
  </si>
  <si>
    <t>April 2023</t>
  </si>
  <si>
    <t>August 2023</t>
  </si>
  <si>
    <t>July 2023</t>
  </si>
  <si>
    <t>June 2023</t>
  </si>
  <si>
    <t>May 2023</t>
  </si>
  <si>
    <t>October 2023</t>
  </si>
  <si>
    <t>September 2023</t>
  </si>
  <si>
    <t>VIP Service to Sales ROI</t>
  </si>
  <si>
    <t>Capitol Acura</t>
  </si>
  <si>
    <t>November 2024</t>
  </si>
  <si>
    <t>October 2024</t>
  </si>
  <si>
    <t>September 2024</t>
  </si>
  <si>
    <t>August 2024</t>
  </si>
  <si>
    <t>July 2024</t>
  </si>
  <si>
    <t>June 2024</t>
  </si>
  <si>
    <t>May 2024</t>
  </si>
  <si>
    <t>April 2024</t>
  </si>
  <si>
    <t>March 2024</t>
  </si>
  <si>
    <t>February 2024</t>
  </si>
  <si>
    <t>January 2024</t>
  </si>
  <si>
    <t>VIP Service to Sales ROI - 2024 YTD Totals</t>
  </si>
  <si>
    <t>Land Rover Chandler</t>
  </si>
  <si>
    <t>Land Rover North Scottsdale</t>
  </si>
  <si>
    <t>Genesis of Round Rock</t>
  </si>
  <si>
    <t>BMW/MINI of Escondido</t>
  </si>
  <si>
    <t>Audi San Jose</t>
  </si>
  <si>
    <t>Genesis</t>
  </si>
  <si>
    <t>Total Opps</t>
  </si>
  <si>
    <t>Sold/Opps</t>
  </si>
  <si>
    <t>Opps/Producer</t>
  </si>
  <si>
    <t>Lamborghini North Scottsdale</t>
  </si>
  <si>
    <t>Lambo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</si>
</sst>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mmmm\ yyyy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24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6"/>
      <color theme="0"/>
      <name val="Arial"/>
      <family val="2"/>
    </font>
    <font>
      <sz val="14"/>
      <color theme="0"/>
      <name val="Arial"/>
      <family val="2"/>
    </font>
    <font>
      <b/>
      <sz val="25"/>
      <color theme="0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8"/>
      <color theme="1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/>
    <xf numFmtId="0" fontId="5" fillId="0" borderId="4" xfId="0" applyFont="1" applyBorder="1" applyAlignment="1">
      <alignment horizontal="center"/>
    </xf>
    <xf numFmtId="0" fontId="7" fillId="3" borderId="0" xfId="0" applyFont="1" applyFill="1"/>
    <xf numFmtId="0" fontId="4" fillId="0" borderId="0" xfId="0" applyFont="1" applyAlignment="1">
      <alignment vertical="top"/>
    </xf>
    <xf numFmtId="0" fontId="8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9" fontId="5" fillId="0" borderId="0" xfId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4" xfId="0" applyNumberFormat="1" applyFont="1" applyBorder="1" applyAlignment="1">
      <alignment horizontal="center"/>
    </xf>
    <xf numFmtId="9" fontId="5" fillId="0" borderId="4" xfId="1" applyFont="1" applyBorder="1" applyAlignment="1">
      <alignment horizontal="center"/>
    </xf>
    <xf numFmtId="0" fontId="4" fillId="3" borderId="0" xfId="0" applyFont="1" applyFill="1"/>
    <xf numFmtId="0" fontId="10" fillId="5" borderId="5" xfId="0" applyFont="1" applyFill="1" applyBorder="1" applyAlignment="1">
      <alignment horizontal="center" vertical="center"/>
    </xf>
    <xf numFmtId="3" fontId="10" fillId="5" borderId="5" xfId="0" applyNumberFormat="1" applyFont="1" applyFill="1" applyBorder="1" applyAlignment="1">
      <alignment horizontal="center" vertical="center"/>
    </xf>
    <xf numFmtId="9" fontId="10" fillId="5" borderId="5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9" fontId="4" fillId="3" borderId="5" xfId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9" fontId="11" fillId="5" borderId="5" xfId="0" applyNumberFormat="1" applyFont="1" applyFill="1" applyBorder="1" applyAlignment="1">
      <alignment horizontal="center" vertical="center"/>
    </xf>
    <xf numFmtId="3" fontId="11" fillId="5" borderId="5" xfId="0" applyNumberFormat="1" applyFont="1" applyFill="1" applyBorder="1" applyAlignment="1">
      <alignment horizontal="center" vertical="center"/>
    </xf>
    <xf numFmtId="0" fontId="4" fillId="7" borderId="0" xfId="0" applyFont="1" applyFill="1"/>
    <xf numFmtId="1" fontId="4" fillId="0" borderId="0" xfId="1" applyNumberFormat="1" applyFont="1"/>
    <xf numFmtId="0" fontId="12" fillId="7" borderId="0" xfId="0" applyFont="1" applyFill="1"/>
    <xf numFmtId="9" fontId="12" fillId="8" borderId="5" xfId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9" fontId="7" fillId="5" borderId="5" xfId="0" applyNumberFormat="1" applyFont="1" applyFill="1" applyBorder="1" applyAlignment="1">
      <alignment horizontal="center" vertical="center"/>
    </xf>
    <xf numFmtId="0" fontId="4" fillId="9" borderId="0" xfId="0" applyFont="1" applyFill="1"/>
    <xf numFmtId="164" fontId="12" fillId="8" borderId="5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4" fillId="3" borderId="5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vertical="center"/>
    </xf>
    <xf numFmtId="3" fontId="4" fillId="3" borderId="7" xfId="0" applyNumberFormat="1" applyFont="1" applyFill="1" applyBorder="1" applyAlignment="1">
      <alignment horizontal="center" vertical="center"/>
    </xf>
    <xf numFmtId="9" fontId="12" fillId="8" borderId="7" xfId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3" fontId="13" fillId="3" borderId="5" xfId="0" applyNumberFormat="1" applyFont="1" applyFill="1" applyBorder="1" applyAlignment="1">
      <alignment horizontal="center" vertical="center"/>
    </xf>
    <xf numFmtId="9" fontId="14" fillId="8" borderId="5" xfId="1" applyFont="1" applyFill="1" applyBorder="1" applyAlignment="1">
      <alignment horizontal="center" vertical="center"/>
    </xf>
    <xf numFmtId="164" fontId="13" fillId="3" borderId="5" xfId="0" applyNumberFormat="1" applyFont="1" applyFill="1" applyBorder="1" applyAlignment="1">
      <alignment horizontal="center" vertical="center"/>
    </xf>
    <xf numFmtId="164" fontId="14" fillId="8" borderId="5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3" fontId="13" fillId="3" borderId="7" xfId="0" applyNumberFormat="1" applyFont="1" applyFill="1" applyBorder="1" applyAlignment="1">
      <alignment horizontal="center" vertical="center"/>
    </xf>
    <xf numFmtId="9" fontId="14" fillId="8" borderId="7" xfId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164" fontId="14" fillId="8" borderId="7" xfId="0" applyNumberFormat="1" applyFont="1" applyFill="1" applyBorder="1" applyAlignment="1">
      <alignment horizontal="center" vertical="center"/>
    </xf>
    <xf numFmtId="166" fontId="15" fillId="4" borderId="0" xfId="0" applyNumberFormat="1" applyFont="1" applyFill="1" applyAlignment="1">
      <alignment horizontal="left" vertical="center"/>
    </xf>
    <xf numFmtId="0" fontId="15" fillId="4" borderId="5" xfId="0" applyFont="1" applyFill="1" applyBorder="1" applyAlignment="1">
      <alignment horizontal="center" vertical="center"/>
    </xf>
    <xf numFmtId="0" fontId="13" fillId="0" borderId="0" xfId="0" applyFont="1"/>
    <xf numFmtId="0" fontId="15" fillId="4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8" fillId="4" borderId="0" xfId="0" applyFont="1" applyFill="1" applyAlignment="1">
      <alignment horizontal="centerContinuous" vertical="center"/>
    </xf>
    <xf numFmtId="0" fontId="8" fillId="4" borderId="6" xfId="0" applyFont="1" applyFill="1" applyBorder="1" applyAlignment="1">
      <alignment horizontal="centerContinuous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7" fontId="8" fillId="4" borderId="0" xfId="0" quotePrefix="1" applyNumberFormat="1" applyFont="1" applyFill="1" applyAlignment="1">
      <alignment horizontal="centerContinuous" vertical="center"/>
    </xf>
    <xf numFmtId="0" fontId="2" fillId="0" borderId="0" xfId="0" quotePrefix="1" applyFont="1" applyAlignment="1">
      <alignment horizontal="left"/>
    </xf>
    <xf numFmtId="164" fontId="11" fillId="5" borderId="5" xfId="0" applyNumberFormat="1" applyFont="1" applyFill="1" applyBorder="1" applyAlignment="1">
      <alignment horizontal="center" vertical="center"/>
    </xf>
    <xf numFmtId="0" fontId="16" fillId="0" borderId="0" xfId="0" applyFont="1"/>
    <xf numFmtId="9" fontId="2" fillId="0" borderId="0" xfId="1" applyFont="1" applyBorder="1" applyAlignment="1">
      <alignment horizontal="center"/>
    </xf>
    <xf numFmtId="0" fontId="0" fillId="3" borderId="0" xfId="0" applyFill="1" applyAlignment="1">
      <alignment horizontal="center"/>
    </xf>
    <xf numFmtId="1" fontId="2" fillId="0" borderId="0" xfId="1" applyNumberFormat="1" applyFont="1" applyBorder="1" applyAlignment="1">
      <alignment horizontal="center"/>
    </xf>
    <xf numFmtId="0" fontId="17" fillId="3" borderId="0" xfId="0" applyFont="1" applyFill="1"/>
    <xf numFmtId="0" fontId="17" fillId="0" borderId="0" xfId="0" applyFont="1"/>
    <xf numFmtId="0" fontId="18" fillId="0" borderId="0" xfId="0" applyFont="1"/>
    <xf numFmtId="9" fontId="5" fillId="0" borderId="11" xfId="1" applyFont="1" applyFill="1" applyBorder="1" applyAlignment="1">
      <alignment horizontal="center"/>
    </xf>
    <xf numFmtId="165" fontId="5" fillId="0" borderId="11" xfId="1" applyNumberFormat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center"/>
    </xf>
    <xf numFmtId="9" fontId="5" fillId="3" borderId="11" xfId="1" applyFont="1" applyFill="1" applyBorder="1" applyAlignment="1">
      <alignment horizontal="center"/>
    </xf>
    <xf numFmtId="165" fontId="5" fillId="3" borderId="11" xfId="1" applyNumberFormat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top"/>
    </xf>
    <xf numFmtId="166" fontId="8" fillId="4" borderId="0" xfId="0" applyNumberFormat="1" applyFont="1" applyFill="1" applyAlignment="1">
      <alignment horizontal="centerContinuous" vertical="center"/>
    </xf>
    <xf numFmtId="166" fontId="16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5" fillId="3" borderId="0" xfId="0" quotePrefix="1" applyFont="1" applyFill="1" applyAlignment="1" applyProtection="1">
      <alignment horizontal="center"/>
      <protection locked="0"/>
    </xf>
    <xf numFmtId="0" fontId="5" fillId="3" borderId="11" xfId="0" quotePrefix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6" fontId="18" fillId="3" borderId="0" xfId="0" applyNumberFormat="1" applyFont="1" applyFill="1" applyAlignment="1" applyProtection="1">
      <alignment horizontal="left"/>
      <protection locked="0"/>
    </xf>
    <xf numFmtId="0" fontId="9" fillId="6" borderId="6" xfId="0" applyFont="1" applyFill="1" applyBorder="1" applyAlignment="1">
      <alignment horizontal="center" vertical="center"/>
    </xf>
    <xf numFmtId="9" fontId="10" fillId="5" borderId="5" xfId="0" applyNumberFormat="1" applyFont="1" applyFill="1" applyBorder="1" applyAlignment="1">
      <alignment horizontal="center" vertical="center" wrapText="1"/>
    </xf>
    <xf numFmtId="166" fontId="8" fillId="4" borderId="0" xfId="0" applyNumberFormat="1" applyFont="1" applyFill="1" applyAlignment="1">
      <alignment horizontal="center" vertical="center"/>
    </xf>
    <xf numFmtId="166" fontId="8" fillId="4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4"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E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E515-3BDC-924B-BF39-01A850F5B9CA}">
  <sheetPr>
    <pageSetUpPr fitToPage="1"/>
  </sheetPr>
  <dimension ref="A1:R278"/>
  <sheetViews>
    <sheetView showGridLines="0" tabSelected="1" topLeftCell="B1" zoomScale="90" zoomScaleNormal="90" workbookViewId="0">
      <selection activeCell="B12" sqref="B12"/>
    </sheetView>
  </sheetViews>
  <sheetFormatPr baseColWidth="10" defaultColWidth="10.83203125" defaultRowHeight="16" x14ac:dyDescent="0.2"/>
  <cols>
    <col min="1" max="1" width="10.83203125" style="5" hidden="1" customWidth="1"/>
    <col min="2" max="2" width="41.33203125" style="5" customWidth="1"/>
    <col min="3" max="3" width="29.83203125" style="5" customWidth="1"/>
    <col min="4" max="8" width="20.83203125" style="5" customWidth="1"/>
    <col min="9" max="12" width="15.83203125" style="5" customWidth="1"/>
    <col min="13" max="16384" width="10.83203125" style="5"/>
  </cols>
  <sheetData>
    <row r="1" spans="1:8" ht="12" customHeight="1" x14ac:dyDescent="0.2"/>
    <row r="2" spans="1:8" ht="30" customHeight="1" x14ac:dyDescent="0.2">
      <c r="B2" s="39" t="str">
        <f>WORKSHEET!B1</f>
        <v>VIP Service to Sales ROI</v>
      </c>
      <c r="H2" s="84"/>
    </row>
    <row r="3" spans="1:8" s="71" customFormat="1" ht="25" customHeight="1" x14ac:dyDescent="0.35">
      <c r="B3" s="86">
        <f>WORKSHEET!B2</f>
        <v>45597</v>
      </c>
    </row>
    <row r="4" spans="1:8" ht="19" customHeight="1" x14ac:dyDescent="0.2"/>
    <row r="5" spans="1:8" ht="16" customHeight="1" x14ac:dyDescent="0.2">
      <c r="B5" s="101" t="s">
        <v>91</v>
      </c>
      <c r="C5" s="19"/>
      <c r="D5" s="20"/>
      <c r="E5" s="21"/>
      <c r="F5" s="21"/>
      <c r="G5" s="21"/>
      <c r="H5" s="21"/>
    </row>
    <row r="6" spans="1:8" ht="30" customHeight="1" x14ac:dyDescent="0.2">
      <c r="B6" s="101"/>
      <c r="C6" s="28">
        <f t="shared" ref="C6:H6" si="0">C10</f>
        <v>8609</v>
      </c>
      <c r="D6" s="28">
        <f t="shared" si="0"/>
        <v>1693</v>
      </c>
      <c r="E6" s="27">
        <f>IFERROR(E10,"-")</f>
        <v>0.19665466372400975</v>
      </c>
      <c r="F6" s="28">
        <f>F10</f>
        <v>651</v>
      </c>
      <c r="G6" s="28">
        <f>G10</f>
        <v>13.224270353302611</v>
      </c>
      <c r="H6" s="70">
        <f t="shared" si="0"/>
        <v>2.6006144393241168</v>
      </c>
    </row>
    <row r="7" spans="1:8" s="12" customFormat="1" ht="20" customHeight="1" x14ac:dyDescent="0.2">
      <c r="B7" s="101"/>
      <c r="C7" s="19" t="s">
        <v>127</v>
      </c>
      <c r="D7" s="22" t="s">
        <v>88</v>
      </c>
      <c r="E7" s="21" t="s">
        <v>128</v>
      </c>
      <c r="F7" s="21" t="s">
        <v>89</v>
      </c>
      <c r="G7" s="21" t="s">
        <v>129</v>
      </c>
      <c r="H7" s="21" t="s">
        <v>90</v>
      </c>
    </row>
    <row r="8" spans="1:8" s="12" customFormat="1" ht="18" customHeight="1" x14ac:dyDescent="0.2">
      <c r="B8" s="101"/>
      <c r="C8" s="33"/>
      <c r="D8" s="34"/>
      <c r="E8" s="35"/>
      <c r="F8" s="35"/>
      <c r="G8" s="35" t="s">
        <v>95</v>
      </c>
      <c r="H8" s="35"/>
    </row>
    <row r="9" spans="1:8" s="10" customFormat="1" ht="17" customHeight="1" x14ac:dyDescent="0.2">
      <c r="B9" s="101"/>
      <c r="C9" s="22"/>
      <c r="D9" s="22"/>
      <c r="E9" s="19"/>
      <c r="F9" s="19"/>
      <c r="G9" s="19"/>
      <c r="H9" s="19"/>
    </row>
    <row r="10" spans="1:8" s="9" customFormat="1" ht="20" hidden="1" customHeight="1" x14ac:dyDescent="0.2">
      <c r="B10" s="18" t="s">
        <v>2</v>
      </c>
      <c r="C10" s="40">
        <f>SUM(C14:C18)</f>
        <v>8609</v>
      </c>
      <c r="D10" s="40">
        <f>SUM(D14:D18)</f>
        <v>1693</v>
      </c>
      <c r="E10" s="24">
        <f>D10/C10</f>
        <v>0.19665466372400975</v>
      </c>
      <c r="F10" s="40">
        <f>SUM(F14:F18)</f>
        <v>651</v>
      </c>
      <c r="G10" s="23">
        <f>C10/F10</f>
        <v>13.224270353302611</v>
      </c>
      <c r="H10" s="23">
        <f>D10/F10</f>
        <v>2.6006144393241168</v>
      </c>
    </row>
    <row r="11" spans="1:8" s="9" customFormat="1" ht="20" hidden="1" customHeight="1" x14ac:dyDescent="0.2">
      <c r="B11" s="18"/>
      <c r="C11" s="23"/>
      <c r="D11" s="23"/>
      <c r="E11" s="23"/>
      <c r="F11" s="23"/>
      <c r="G11" s="23"/>
      <c r="H11" s="23"/>
    </row>
    <row r="12" spans="1:8" s="9" customFormat="1" ht="8" customHeight="1" x14ac:dyDescent="0.2">
      <c r="B12" s="18"/>
      <c r="C12" s="23"/>
      <c r="D12" s="23"/>
      <c r="E12" s="23"/>
      <c r="F12" s="23"/>
      <c r="G12" s="23"/>
      <c r="H12" s="23"/>
    </row>
    <row r="13" spans="1:8" ht="24" customHeight="1" x14ac:dyDescent="0.2">
      <c r="B13" s="11" t="s">
        <v>79</v>
      </c>
      <c r="C13" s="25" t="s">
        <v>87</v>
      </c>
      <c r="D13" s="25" t="s">
        <v>80</v>
      </c>
      <c r="E13" s="25" t="s">
        <v>81</v>
      </c>
      <c r="F13" s="25" t="s">
        <v>1</v>
      </c>
      <c r="G13" s="25" t="s">
        <v>85</v>
      </c>
      <c r="H13" s="25" t="s">
        <v>86</v>
      </c>
    </row>
    <row r="14" spans="1:8" s="12" customFormat="1" ht="18" customHeight="1" x14ac:dyDescent="0.25">
      <c r="A14" s="12">
        <v>1</v>
      </c>
      <c r="B14" s="13" t="str">
        <f>E263</f>
        <v>Arizona</v>
      </c>
      <c r="C14" s="26">
        <f t="shared" ref="C14:D18" si="1">IF($B14="","",SUMIFS(F$206:F$267,$E$206:$E$267,$B14))</f>
        <v>2436</v>
      </c>
      <c r="D14" s="26">
        <f t="shared" si="1"/>
        <v>442</v>
      </c>
      <c r="E14" s="32">
        <f>IFERROR(D14/C14,"-")</f>
        <v>0.18144499178981938</v>
      </c>
      <c r="F14" s="26">
        <f t="shared" ref="F14:H18" si="2">IF($B14="","",SUMIFS(I$206:I$267,$E$206:$E$267,$B14))</f>
        <v>176</v>
      </c>
      <c r="G14" s="38">
        <f t="shared" si="2"/>
        <v>13.840909090909092</v>
      </c>
      <c r="H14" s="37">
        <f t="shared" si="2"/>
        <v>2.5113636363636362</v>
      </c>
    </row>
    <row r="15" spans="1:8" s="12" customFormat="1" ht="18" customHeight="1" x14ac:dyDescent="0.25">
      <c r="A15" s="12">
        <v>2</v>
      </c>
      <c r="B15" s="13" t="str">
        <f>E264</f>
        <v>Northern California</v>
      </c>
      <c r="C15" s="26">
        <f t="shared" si="1"/>
        <v>1340</v>
      </c>
      <c r="D15" s="26">
        <f t="shared" si="1"/>
        <v>233</v>
      </c>
      <c r="E15" s="32">
        <f>IFERROR(D15/C15,"-")</f>
        <v>0.17388059701492536</v>
      </c>
      <c r="F15" s="26">
        <f t="shared" si="2"/>
        <v>97</v>
      </c>
      <c r="G15" s="38">
        <f t="shared" si="2"/>
        <v>13.814432989690722</v>
      </c>
      <c r="H15" s="37">
        <f t="shared" si="2"/>
        <v>2.402061855670103</v>
      </c>
    </row>
    <row r="16" spans="1:8" s="12" customFormat="1" ht="18" customHeight="1" x14ac:dyDescent="0.25">
      <c r="A16" s="12">
        <v>3</v>
      </c>
      <c r="B16" s="13" t="str">
        <f>E265</f>
        <v>Orange County</v>
      </c>
      <c r="C16" s="26">
        <f t="shared" si="1"/>
        <v>994</v>
      </c>
      <c r="D16" s="26">
        <f t="shared" si="1"/>
        <v>233</v>
      </c>
      <c r="E16" s="32">
        <f>IFERROR(D16/C16,"-")</f>
        <v>0.23440643863179075</v>
      </c>
      <c r="F16" s="26">
        <f t="shared" si="2"/>
        <v>85</v>
      </c>
      <c r="G16" s="38">
        <f t="shared" si="2"/>
        <v>11.694117647058823</v>
      </c>
      <c r="H16" s="37">
        <f t="shared" si="2"/>
        <v>2.7411764705882353</v>
      </c>
    </row>
    <row r="17" spans="1:12" s="12" customFormat="1" ht="18" customHeight="1" x14ac:dyDescent="0.25">
      <c r="A17" s="12">
        <v>4</v>
      </c>
      <c r="B17" s="13" t="str">
        <f>E266</f>
        <v>Southern California</v>
      </c>
      <c r="C17" s="26">
        <f t="shared" si="1"/>
        <v>1621</v>
      </c>
      <c r="D17" s="26">
        <f t="shared" si="1"/>
        <v>291</v>
      </c>
      <c r="E17" s="32">
        <f>IFERROR(D17/C17,"-")</f>
        <v>0.17951881554595928</v>
      </c>
      <c r="F17" s="26">
        <f t="shared" si="2"/>
        <v>104</v>
      </c>
      <c r="G17" s="38">
        <f t="shared" si="2"/>
        <v>15.586538461538462</v>
      </c>
      <c r="H17" s="37">
        <f t="shared" si="2"/>
        <v>2.7980769230769229</v>
      </c>
    </row>
    <row r="18" spans="1:12" s="12" customFormat="1" ht="18" customHeight="1" x14ac:dyDescent="0.25">
      <c r="A18" s="12">
        <v>5</v>
      </c>
      <c r="B18" s="13" t="str">
        <f>E267</f>
        <v>Texas</v>
      </c>
      <c r="C18" s="26">
        <f t="shared" si="1"/>
        <v>2218</v>
      </c>
      <c r="D18" s="26">
        <f t="shared" si="1"/>
        <v>494</v>
      </c>
      <c r="E18" s="32">
        <f>IFERROR(D18/C18,"-")</f>
        <v>0.22272317403065825</v>
      </c>
      <c r="F18" s="26">
        <f t="shared" si="2"/>
        <v>189</v>
      </c>
      <c r="G18" s="38">
        <f t="shared" si="2"/>
        <v>11.735449735449736</v>
      </c>
      <c r="H18" s="37">
        <f t="shared" si="2"/>
        <v>2.6137566137566139</v>
      </c>
    </row>
    <row r="19" spans="1:12" ht="8" customHeight="1" x14ac:dyDescent="0.25">
      <c r="B19" s="29"/>
      <c r="C19" s="29"/>
      <c r="D19" s="29"/>
      <c r="E19" s="31"/>
      <c r="F19" s="29"/>
      <c r="G19" s="29"/>
      <c r="H19" s="31"/>
      <c r="I19" s="12"/>
      <c r="J19" s="12"/>
      <c r="K19" s="12"/>
      <c r="L19" s="12"/>
    </row>
    <row r="20" spans="1:12" s="12" customFormat="1" ht="18" customHeight="1" x14ac:dyDescent="0.25">
      <c r="A20" s="12">
        <v>1</v>
      </c>
      <c r="B20" s="13" t="str">
        <f t="shared" ref="B20:B51" si="3">IFERROR(VLOOKUP($A20,$Q$206:$R$262,2,FALSE),"")</f>
        <v>MINI of San Diego</v>
      </c>
      <c r="C20" s="26">
        <f t="shared" ref="C20:C51" si="4">IF($B20="","",SUMIFS(F$206:F$267,$E$206:$E$267,$B20))</f>
        <v>148</v>
      </c>
      <c r="D20" s="26">
        <f t="shared" ref="D20:D51" si="5">IF($B20="","",SUMIFS(G$206:G$267,$E$206:$E$267,$B20))</f>
        <v>10</v>
      </c>
      <c r="E20" s="32">
        <f t="shared" ref="E20:E51" si="6">IFERROR(D20/C20,"-")</f>
        <v>6.7567567567567571E-2</v>
      </c>
      <c r="F20" s="26">
        <f t="shared" ref="F20:F51" si="7">IF($B20="","",SUMIFS(I$206:I$267,$E$206:$E$267,$B20))</f>
        <v>3</v>
      </c>
      <c r="G20" s="38">
        <f t="shared" ref="G20:G51" si="8">IF($B20="","",SUMIFS(J$206:J$267,$E$206:$E$267,$B20))</f>
        <v>49.333333333333336</v>
      </c>
      <c r="H20" s="37">
        <f t="shared" ref="H20:H51" si="9">IF($B20="","",SUMIFS(K$206:K$267,$E$206:$E$267,$B20))</f>
        <v>3.3333333333333335</v>
      </c>
    </row>
    <row r="21" spans="1:12" s="12" customFormat="1" ht="18" customHeight="1" x14ac:dyDescent="0.25">
      <c r="A21" s="12">
        <v>2</v>
      </c>
      <c r="B21" s="13" t="str">
        <f t="shared" si="3"/>
        <v>Lexus of Austin</v>
      </c>
      <c r="C21" s="26">
        <f t="shared" si="4"/>
        <v>474</v>
      </c>
      <c r="D21" s="26">
        <f t="shared" si="5"/>
        <v>98</v>
      </c>
      <c r="E21" s="32">
        <f t="shared" si="6"/>
        <v>0.20675105485232068</v>
      </c>
      <c r="F21" s="26">
        <f t="shared" si="7"/>
        <v>16</v>
      </c>
      <c r="G21" s="38">
        <f t="shared" si="8"/>
        <v>29.625</v>
      </c>
      <c r="H21" s="37">
        <f t="shared" si="9"/>
        <v>6.125</v>
      </c>
    </row>
    <row r="22" spans="1:12" s="12" customFormat="1" ht="18" customHeight="1" x14ac:dyDescent="0.25">
      <c r="A22" s="12">
        <v>3</v>
      </c>
      <c r="B22" s="13" t="str">
        <f t="shared" si="3"/>
        <v>Mercedes-Benz of San Diego</v>
      </c>
      <c r="C22" s="26">
        <f t="shared" si="4"/>
        <v>407</v>
      </c>
      <c r="D22" s="26">
        <f t="shared" si="5"/>
        <v>65</v>
      </c>
      <c r="E22" s="32">
        <f t="shared" si="6"/>
        <v>0.15970515970515969</v>
      </c>
      <c r="F22" s="26">
        <f t="shared" si="7"/>
        <v>14</v>
      </c>
      <c r="G22" s="38">
        <f t="shared" si="8"/>
        <v>29.071428571428573</v>
      </c>
      <c r="H22" s="37">
        <f t="shared" si="9"/>
        <v>4.6428571428571432</v>
      </c>
    </row>
    <row r="23" spans="1:12" s="12" customFormat="1" ht="18" customHeight="1" x14ac:dyDescent="0.25">
      <c r="A23" s="12">
        <v>4</v>
      </c>
      <c r="B23" s="13" t="str">
        <f t="shared" si="3"/>
        <v>Capitol Honda</v>
      </c>
      <c r="C23" s="26">
        <f t="shared" si="4"/>
        <v>501</v>
      </c>
      <c r="D23" s="26">
        <f t="shared" si="5"/>
        <v>53</v>
      </c>
      <c r="E23" s="32">
        <f t="shared" si="6"/>
        <v>0.10578842315369262</v>
      </c>
      <c r="F23" s="26">
        <f t="shared" si="7"/>
        <v>19</v>
      </c>
      <c r="G23" s="38">
        <f t="shared" si="8"/>
        <v>26.368421052631579</v>
      </c>
      <c r="H23" s="37">
        <f t="shared" si="9"/>
        <v>2.7894736842105261</v>
      </c>
    </row>
    <row r="24" spans="1:12" s="12" customFormat="1" ht="18" customHeight="1" x14ac:dyDescent="0.25">
      <c r="A24" s="12">
        <v>5</v>
      </c>
      <c r="B24" s="13" t="str">
        <f t="shared" si="3"/>
        <v>Lexus San Diego</v>
      </c>
      <c r="C24" s="26">
        <f t="shared" si="4"/>
        <v>297</v>
      </c>
      <c r="D24" s="26">
        <f t="shared" si="5"/>
        <v>40</v>
      </c>
      <c r="E24" s="32">
        <f t="shared" si="6"/>
        <v>0.13468013468013468</v>
      </c>
      <c r="F24" s="26">
        <f t="shared" si="7"/>
        <v>15</v>
      </c>
      <c r="G24" s="38">
        <f t="shared" si="8"/>
        <v>19.8</v>
      </c>
      <c r="H24" s="37">
        <f t="shared" si="9"/>
        <v>2.6666666666666665</v>
      </c>
    </row>
    <row r="25" spans="1:12" s="12" customFormat="1" ht="18" customHeight="1" x14ac:dyDescent="0.25">
      <c r="A25" s="12">
        <v>6</v>
      </c>
      <c r="B25" s="13" t="str">
        <f t="shared" si="3"/>
        <v>Honda of Escondido</v>
      </c>
      <c r="C25" s="26">
        <f t="shared" si="4"/>
        <v>173</v>
      </c>
      <c r="D25" s="26">
        <f t="shared" si="5"/>
        <v>30</v>
      </c>
      <c r="E25" s="32">
        <f t="shared" si="6"/>
        <v>0.17341040462427745</v>
      </c>
      <c r="F25" s="26">
        <f t="shared" si="7"/>
        <v>9</v>
      </c>
      <c r="G25" s="38">
        <f t="shared" si="8"/>
        <v>19.222222222222221</v>
      </c>
      <c r="H25" s="37">
        <f t="shared" si="9"/>
        <v>3.3333333333333335</v>
      </c>
    </row>
    <row r="26" spans="1:12" s="12" customFormat="1" ht="18" customHeight="1" x14ac:dyDescent="0.25">
      <c r="A26" s="12">
        <v>7</v>
      </c>
      <c r="B26" s="13" t="str">
        <f t="shared" si="3"/>
        <v>Tempe Honda</v>
      </c>
      <c r="C26" s="26">
        <f t="shared" si="4"/>
        <v>452</v>
      </c>
      <c r="D26" s="26">
        <f t="shared" si="5"/>
        <v>61</v>
      </c>
      <c r="E26" s="32">
        <f t="shared" si="6"/>
        <v>0.13495575221238937</v>
      </c>
      <c r="F26" s="26">
        <f t="shared" si="7"/>
        <v>24</v>
      </c>
      <c r="G26" s="38">
        <f t="shared" si="8"/>
        <v>18.833333333333332</v>
      </c>
      <c r="H26" s="37">
        <f t="shared" si="9"/>
        <v>2.5416666666666665</v>
      </c>
    </row>
    <row r="27" spans="1:12" s="12" customFormat="1" ht="18" customHeight="1" x14ac:dyDescent="0.25">
      <c r="A27" s="12">
        <v>8</v>
      </c>
      <c r="B27" s="13" t="str">
        <f t="shared" si="3"/>
        <v>Toyota of Pharr</v>
      </c>
      <c r="C27" s="26">
        <f t="shared" si="4"/>
        <v>550</v>
      </c>
      <c r="D27" s="26">
        <f t="shared" si="5"/>
        <v>147</v>
      </c>
      <c r="E27" s="32">
        <f t="shared" si="6"/>
        <v>0.26727272727272727</v>
      </c>
      <c r="F27" s="26">
        <f t="shared" si="7"/>
        <v>30</v>
      </c>
      <c r="G27" s="38">
        <f t="shared" si="8"/>
        <v>18.333333333333332</v>
      </c>
      <c r="H27" s="37">
        <f t="shared" si="9"/>
        <v>4.9000000000000004</v>
      </c>
    </row>
    <row r="28" spans="1:12" s="12" customFormat="1" ht="18" customHeight="1" x14ac:dyDescent="0.25">
      <c r="A28" s="12">
        <v>9</v>
      </c>
      <c r="B28" s="13" t="str">
        <f t="shared" si="3"/>
        <v>Hyundai of Pharr</v>
      </c>
      <c r="C28" s="26">
        <f t="shared" si="4"/>
        <v>228</v>
      </c>
      <c r="D28" s="26">
        <f t="shared" si="5"/>
        <v>38</v>
      </c>
      <c r="E28" s="32">
        <f t="shared" si="6"/>
        <v>0.16666666666666666</v>
      </c>
      <c r="F28" s="26">
        <f t="shared" si="7"/>
        <v>13</v>
      </c>
      <c r="G28" s="38">
        <f t="shared" si="8"/>
        <v>17.53846153846154</v>
      </c>
      <c r="H28" s="37">
        <f t="shared" si="9"/>
        <v>2.9230769230769229</v>
      </c>
    </row>
    <row r="29" spans="1:12" s="12" customFormat="1" ht="18" customHeight="1" x14ac:dyDescent="0.25">
      <c r="A29" s="12">
        <v>10</v>
      </c>
      <c r="B29" s="13" t="str">
        <f t="shared" si="3"/>
        <v>Porsche North Scottsdale</v>
      </c>
      <c r="C29" s="26">
        <f t="shared" si="4"/>
        <v>226</v>
      </c>
      <c r="D29" s="26">
        <f t="shared" si="5"/>
        <v>46</v>
      </c>
      <c r="E29" s="32">
        <f t="shared" si="6"/>
        <v>0.20353982300884957</v>
      </c>
      <c r="F29" s="26">
        <f t="shared" si="7"/>
        <v>13</v>
      </c>
      <c r="G29" s="38">
        <f t="shared" si="8"/>
        <v>17.384615384615383</v>
      </c>
      <c r="H29" s="37">
        <f t="shared" si="9"/>
        <v>3.5384615384615383</v>
      </c>
    </row>
    <row r="30" spans="1:12" s="12" customFormat="1" ht="18" customHeight="1" x14ac:dyDescent="0.25">
      <c r="A30" s="12">
        <v>11</v>
      </c>
      <c r="B30" s="13" t="str">
        <f t="shared" si="3"/>
        <v>Crevier MINI</v>
      </c>
      <c r="C30" s="26">
        <f t="shared" si="4"/>
        <v>68</v>
      </c>
      <c r="D30" s="26">
        <f t="shared" si="5"/>
        <v>16</v>
      </c>
      <c r="E30" s="32">
        <f t="shared" si="6"/>
        <v>0.23529411764705882</v>
      </c>
      <c r="F30" s="26">
        <f t="shared" si="7"/>
        <v>4</v>
      </c>
      <c r="G30" s="38">
        <f t="shared" si="8"/>
        <v>17</v>
      </c>
      <c r="H30" s="37">
        <f t="shared" si="9"/>
        <v>4</v>
      </c>
    </row>
    <row r="31" spans="1:12" s="12" customFormat="1" ht="18" customHeight="1" x14ac:dyDescent="0.25">
      <c r="A31" s="12">
        <v>12</v>
      </c>
      <c r="B31" s="13" t="str">
        <f t="shared" si="3"/>
        <v>Acura of Escondido</v>
      </c>
      <c r="C31" s="26">
        <f t="shared" si="4"/>
        <v>64</v>
      </c>
      <c r="D31" s="26">
        <f t="shared" si="5"/>
        <v>7</v>
      </c>
      <c r="E31" s="32">
        <f t="shared" si="6"/>
        <v>0.109375</v>
      </c>
      <c r="F31" s="26">
        <f t="shared" si="7"/>
        <v>4</v>
      </c>
      <c r="G31" s="38">
        <f t="shared" si="8"/>
        <v>16</v>
      </c>
      <c r="H31" s="37">
        <f t="shared" si="9"/>
        <v>1.75</v>
      </c>
    </row>
    <row r="32" spans="1:12" s="12" customFormat="1" ht="18" customHeight="1" x14ac:dyDescent="0.25">
      <c r="A32" s="12">
        <v>13</v>
      </c>
      <c r="B32" s="13" t="str">
        <f t="shared" si="3"/>
        <v>Audi Escondido</v>
      </c>
      <c r="C32" s="26">
        <f t="shared" si="4"/>
        <v>80</v>
      </c>
      <c r="D32" s="26">
        <f t="shared" si="5"/>
        <v>15</v>
      </c>
      <c r="E32" s="32">
        <f t="shared" si="6"/>
        <v>0.1875</v>
      </c>
      <c r="F32" s="26">
        <f t="shared" si="7"/>
        <v>5</v>
      </c>
      <c r="G32" s="38">
        <f t="shared" si="8"/>
        <v>16</v>
      </c>
      <c r="H32" s="37">
        <f t="shared" si="9"/>
        <v>3</v>
      </c>
    </row>
    <row r="33" spans="1:8" s="12" customFormat="1" ht="18" customHeight="1" x14ac:dyDescent="0.25">
      <c r="A33" s="12">
        <v>14</v>
      </c>
      <c r="B33" s="13" t="str">
        <f t="shared" si="3"/>
        <v>Land Rover North Scottsdale</v>
      </c>
      <c r="C33" s="26">
        <f t="shared" si="4"/>
        <v>126</v>
      </c>
      <c r="D33" s="26">
        <f t="shared" si="5"/>
        <v>20</v>
      </c>
      <c r="E33" s="32">
        <f t="shared" si="6"/>
        <v>0.15873015873015872</v>
      </c>
      <c r="F33" s="26">
        <f t="shared" si="7"/>
        <v>8</v>
      </c>
      <c r="G33" s="38">
        <f t="shared" si="8"/>
        <v>15.75</v>
      </c>
      <c r="H33" s="37">
        <f t="shared" si="9"/>
        <v>2.5</v>
      </c>
    </row>
    <row r="34" spans="1:8" ht="18" customHeight="1" x14ac:dyDescent="0.2">
      <c r="A34" s="12">
        <v>15</v>
      </c>
      <c r="B34" s="13" t="str">
        <f t="shared" si="3"/>
        <v>Kearny Mesa Toyota</v>
      </c>
      <c r="C34" s="26">
        <f t="shared" si="4"/>
        <v>232</v>
      </c>
      <c r="D34" s="26">
        <f t="shared" si="5"/>
        <v>36</v>
      </c>
      <c r="E34" s="32">
        <f t="shared" si="6"/>
        <v>0.15517241379310345</v>
      </c>
      <c r="F34" s="26">
        <f t="shared" si="7"/>
        <v>15</v>
      </c>
      <c r="G34" s="38">
        <f t="shared" si="8"/>
        <v>15.466666666666667</v>
      </c>
      <c r="H34" s="37">
        <f t="shared" si="9"/>
        <v>2.4</v>
      </c>
    </row>
    <row r="35" spans="1:8" ht="18" customHeight="1" x14ac:dyDescent="0.2">
      <c r="A35" s="12">
        <v>16</v>
      </c>
      <c r="B35" s="13" t="str">
        <f t="shared" si="3"/>
        <v>Volkswagen North Scottsdale</v>
      </c>
      <c r="C35" s="26">
        <f t="shared" si="4"/>
        <v>91</v>
      </c>
      <c r="D35" s="26">
        <f t="shared" si="5"/>
        <v>8</v>
      </c>
      <c r="E35" s="32">
        <f t="shared" si="6"/>
        <v>8.7912087912087919E-2</v>
      </c>
      <c r="F35" s="26">
        <f t="shared" si="7"/>
        <v>6</v>
      </c>
      <c r="G35" s="38">
        <f t="shared" si="8"/>
        <v>15.166666666666666</v>
      </c>
      <c r="H35" s="37">
        <f t="shared" si="9"/>
        <v>1.3333333333333333</v>
      </c>
    </row>
    <row r="36" spans="1:8" ht="18" customHeight="1" x14ac:dyDescent="0.2">
      <c r="A36" s="12">
        <v>17</v>
      </c>
      <c r="B36" s="13" t="str">
        <f t="shared" si="3"/>
        <v>Capitol Acura</v>
      </c>
      <c r="C36" s="26">
        <f t="shared" si="4"/>
        <v>90</v>
      </c>
      <c r="D36" s="26">
        <f t="shared" si="5"/>
        <v>6</v>
      </c>
      <c r="E36" s="32">
        <f t="shared" si="6"/>
        <v>6.6666666666666666E-2</v>
      </c>
      <c r="F36" s="26">
        <f t="shared" si="7"/>
        <v>6</v>
      </c>
      <c r="G36" s="38">
        <f t="shared" si="8"/>
        <v>15</v>
      </c>
      <c r="H36" s="37">
        <f t="shared" si="9"/>
        <v>1</v>
      </c>
    </row>
    <row r="37" spans="1:8" ht="18" customHeight="1" x14ac:dyDescent="0.2">
      <c r="A37" s="12">
        <v>18</v>
      </c>
      <c r="B37" s="13" t="str">
        <f t="shared" si="3"/>
        <v>Lexus of Lakeway</v>
      </c>
      <c r="C37" s="26">
        <f t="shared" si="4"/>
        <v>135</v>
      </c>
      <c r="D37" s="26">
        <f t="shared" si="5"/>
        <v>30</v>
      </c>
      <c r="E37" s="32">
        <f t="shared" si="6"/>
        <v>0.22222222222222221</v>
      </c>
      <c r="F37" s="26">
        <f t="shared" si="7"/>
        <v>9</v>
      </c>
      <c r="G37" s="38">
        <f t="shared" si="8"/>
        <v>15</v>
      </c>
      <c r="H37" s="37">
        <f t="shared" si="9"/>
        <v>3.3333333333333335</v>
      </c>
    </row>
    <row r="38" spans="1:8" ht="18" customHeight="1" x14ac:dyDescent="0.2">
      <c r="A38" s="12">
        <v>19</v>
      </c>
      <c r="B38" s="13" t="str">
        <f t="shared" si="3"/>
        <v>Peter Pan BMW</v>
      </c>
      <c r="C38" s="26">
        <f t="shared" si="4"/>
        <v>194</v>
      </c>
      <c r="D38" s="26">
        <f t="shared" si="5"/>
        <v>51</v>
      </c>
      <c r="E38" s="32">
        <f t="shared" si="6"/>
        <v>0.26288659793814434</v>
      </c>
      <c r="F38" s="26">
        <f t="shared" si="7"/>
        <v>13</v>
      </c>
      <c r="G38" s="38">
        <f t="shared" si="8"/>
        <v>14.923076923076923</v>
      </c>
      <c r="H38" s="37">
        <f t="shared" si="9"/>
        <v>3.9230769230769229</v>
      </c>
    </row>
    <row r="39" spans="1:8" ht="18" customHeight="1" x14ac:dyDescent="0.2">
      <c r="A39" s="12">
        <v>20</v>
      </c>
      <c r="B39" s="13" t="str">
        <f t="shared" si="3"/>
        <v>Acura North Scottsdale</v>
      </c>
      <c r="C39" s="26">
        <f t="shared" si="4"/>
        <v>101</v>
      </c>
      <c r="D39" s="26">
        <f t="shared" si="5"/>
        <v>15</v>
      </c>
      <c r="E39" s="32">
        <f t="shared" si="6"/>
        <v>0.14851485148514851</v>
      </c>
      <c r="F39" s="26">
        <f t="shared" si="7"/>
        <v>7</v>
      </c>
      <c r="G39" s="38">
        <f t="shared" si="8"/>
        <v>14.428571428571429</v>
      </c>
      <c r="H39" s="37">
        <f t="shared" si="9"/>
        <v>2.1428571428571428</v>
      </c>
    </row>
    <row r="40" spans="1:8" ht="18" customHeight="1" x14ac:dyDescent="0.2">
      <c r="A40" s="12">
        <v>21</v>
      </c>
      <c r="B40" s="13" t="str">
        <f t="shared" si="3"/>
        <v>Land Rover Chandler</v>
      </c>
      <c r="C40" s="26">
        <f t="shared" si="4"/>
        <v>71</v>
      </c>
      <c r="D40" s="26">
        <f t="shared" si="5"/>
        <v>15</v>
      </c>
      <c r="E40" s="32">
        <f t="shared" si="6"/>
        <v>0.21126760563380281</v>
      </c>
      <c r="F40" s="26">
        <f t="shared" si="7"/>
        <v>5</v>
      </c>
      <c r="G40" s="38">
        <f t="shared" si="8"/>
        <v>14.2</v>
      </c>
      <c r="H40" s="37">
        <f t="shared" si="9"/>
        <v>3</v>
      </c>
    </row>
    <row r="41" spans="1:8" ht="18" customHeight="1" x14ac:dyDescent="0.2">
      <c r="A41" s="12">
        <v>22</v>
      </c>
      <c r="B41" s="13" t="str">
        <f t="shared" si="3"/>
        <v>Subaru Orange Coast</v>
      </c>
      <c r="C41" s="26">
        <f t="shared" si="4"/>
        <v>155</v>
      </c>
      <c r="D41" s="26">
        <f t="shared" si="5"/>
        <v>26</v>
      </c>
      <c r="E41" s="32">
        <f t="shared" si="6"/>
        <v>0.16774193548387098</v>
      </c>
      <c r="F41" s="26">
        <f t="shared" si="7"/>
        <v>11</v>
      </c>
      <c r="G41" s="38">
        <f t="shared" si="8"/>
        <v>14.090909090909092</v>
      </c>
      <c r="H41" s="37">
        <f t="shared" si="9"/>
        <v>2.3636363636363638</v>
      </c>
    </row>
    <row r="42" spans="1:8" ht="18" customHeight="1" x14ac:dyDescent="0.2">
      <c r="A42" s="12">
        <v>23</v>
      </c>
      <c r="B42" s="13" t="str">
        <f t="shared" si="3"/>
        <v>Toyota of Surprise</v>
      </c>
      <c r="C42" s="26">
        <f t="shared" si="4"/>
        <v>239</v>
      </c>
      <c r="D42" s="26">
        <f t="shared" si="5"/>
        <v>57</v>
      </c>
      <c r="E42" s="32">
        <f t="shared" si="6"/>
        <v>0.2384937238493724</v>
      </c>
      <c r="F42" s="26">
        <f t="shared" si="7"/>
        <v>17</v>
      </c>
      <c r="G42" s="38">
        <f t="shared" si="8"/>
        <v>14.058823529411764</v>
      </c>
      <c r="H42" s="37">
        <f t="shared" si="9"/>
        <v>3.3529411764705883</v>
      </c>
    </row>
    <row r="43" spans="1:8" ht="18" customHeight="1" x14ac:dyDescent="0.2">
      <c r="A43" s="12">
        <v>24</v>
      </c>
      <c r="B43" s="13" t="str">
        <f t="shared" si="3"/>
        <v>BMW of Ontario</v>
      </c>
      <c r="C43" s="26">
        <f t="shared" si="4"/>
        <v>252</v>
      </c>
      <c r="D43" s="26">
        <f t="shared" si="5"/>
        <v>52</v>
      </c>
      <c r="E43" s="32">
        <f t="shared" si="6"/>
        <v>0.20634920634920634</v>
      </c>
      <c r="F43" s="26">
        <f t="shared" si="7"/>
        <v>18</v>
      </c>
      <c r="G43" s="38">
        <f t="shared" si="8"/>
        <v>14</v>
      </c>
      <c r="H43" s="37">
        <f t="shared" si="9"/>
        <v>2.8888888888888888</v>
      </c>
    </row>
    <row r="44" spans="1:8" ht="18" customHeight="1" x14ac:dyDescent="0.2">
      <c r="A44" s="12">
        <v>25</v>
      </c>
      <c r="B44" s="13" t="str">
        <f t="shared" si="3"/>
        <v>Round Rock Honda</v>
      </c>
      <c r="C44" s="26">
        <f t="shared" si="4"/>
        <v>321</v>
      </c>
      <c r="D44" s="26">
        <f t="shared" si="5"/>
        <v>53</v>
      </c>
      <c r="E44" s="32">
        <f t="shared" si="6"/>
        <v>0.16510903426791276</v>
      </c>
      <c r="F44" s="26">
        <f t="shared" si="7"/>
        <v>23</v>
      </c>
      <c r="G44" s="38">
        <f t="shared" si="8"/>
        <v>13.956521739130435</v>
      </c>
      <c r="H44" s="37">
        <f t="shared" si="9"/>
        <v>2.3043478260869565</v>
      </c>
    </row>
    <row r="45" spans="1:8" ht="18" customHeight="1" x14ac:dyDescent="0.2">
      <c r="A45" s="12">
        <v>26</v>
      </c>
      <c r="B45" s="13" t="str">
        <f t="shared" si="3"/>
        <v>BMW North Scottsdale</v>
      </c>
      <c r="C45" s="26">
        <f t="shared" si="4"/>
        <v>329</v>
      </c>
      <c r="D45" s="26">
        <f t="shared" si="5"/>
        <v>63</v>
      </c>
      <c r="E45" s="32">
        <f t="shared" si="6"/>
        <v>0.19148936170212766</v>
      </c>
      <c r="F45" s="26">
        <f t="shared" si="7"/>
        <v>24</v>
      </c>
      <c r="G45" s="38">
        <f t="shared" si="8"/>
        <v>13.708333333333334</v>
      </c>
      <c r="H45" s="37">
        <f t="shared" si="9"/>
        <v>2.625</v>
      </c>
    </row>
    <row r="46" spans="1:8" ht="18" customHeight="1" x14ac:dyDescent="0.2">
      <c r="A46" s="12">
        <v>27</v>
      </c>
      <c r="B46" s="13" t="str">
        <f t="shared" si="3"/>
        <v>Mercedes-Benz of North Scottsdale</v>
      </c>
      <c r="C46" s="26">
        <f t="shared" si="4"/>
        <v>282</v>
      </c>
      <c r="D46" s="26">
        <f t="shared" si="5"/>
        <v>50</v>
      </c>
      <c r="E46" s="32">
        <f t="shared" si="6"/>
        <v>0.1773049645390071</v>
      </c>
      <c r="F46" s="26">
        <f t="shared" si="7"/>
        <v>21</v>
      </c>
      <c r="G46" s="38">
        <f t="shared" si="8"/>
        <v>13.428571428571429</v>
      </c>
      <c r="H46" s="37">
        <f t="shared" si="9"/>
        <v>2.3809523809523809</v>
      </c>
    </row>
    <row r="47" spans="1:8" ht="18" customHeight="1" x14ac:dyDescent="0.2">
      <c r="A47" s="12">
        <v>28</v>
      </c>
      <c r="B47" s="13" t="str">
        <f t="shared" si="3"/>
        <v>Audi San Jose</v>
      </c>
      <c r="C47" s="26">
        <f t="shared" si="4"/>
        <v>158</v>
      </c>
      <c r="D47" s="26">
        <f t="shared" si="5"/>
        <v>30</v>
      </c>
      <c r="E47" s="32">
        <f t="shared" si="6"/>
        <v>0.189873417721519</v>
      </c>
      <c r="F47" s="26">
        <f t="shared" si="7"/>
        <v>12</v>
      </c>
      <c r="G47" s="38">
        <f t="shared" si="8"/>
        <v>13.166666666666666</v>
      </c>
      <c r="H47" s="37">
        <f t="shared" si="9"/>
        <v>2.5</v>
      </c>
    </row>
    <row r="48" spans="1:8" ht="18" customHeight="1" x14ac:dyDescent="0.2">
      <c r="A48" s="12">
        <v>29</v>
      </c>
      <c r="B48" s="13" t="str">
        <f t="shared" si="3"/>
        <v>Audi North Scottsdale</v>
      </c>
      <c r="C48" s="26">
        <f t="shared" si="4"/>
        <v>123</v>
      </c>
      <c r="D48" s="26">
        <f t="shared" si="5"/>
        <v>18</v>
      </c>
      <c r="E48" s="32">
        <f t="shared" si="6"/>
        <v>0.14634146341463414</v>
      </c>
      <c r="F48" s="26">
        <f t="shared" si="7"/>
        <v>10</v>
      </c>
      <c r="G48" s="38">
        <f t="shared" si="8"/>
        <v>12.3</v>
      </c>
      <c r="H48" s="37">
        <f t="shared" si="9"/>
        <v>1.8</v>
      </c>
    </row>
    <row r="49" spans="1:8" ht="18" customHeight="1" x14ac:dyDescent="0.2">
      <c r="A49" s="12">
        <v>30</v>
      </c>
      <c r="B49" s="13" t="str">
        <f t="shared" si="3"/>
        <v>Mercedes-Benz of Chandler</v>
      </c>
      <c r="C49" s="26">
        <f t="shared" si="4"/>
        <v>97</v>
      </c>
      <c r="D49" s="26">
        <f t="shared" si="5"/>
        <v>17</v>
      </c>
      <c r="E49" s="32">
        <f t="shared" si="6"/>
        <v>0.17525773195876287</v>
      </c>
      <c r="F49" s="26">
        <f t="shared" si="7"/>
        <v>8</v>
      </c>
      <c r="G49" s="38">
        <f t="shared" si="8"/>
        <v>12.125</v>
      </c>
      <c r="H49" s="37">
        <f t="shared" si="9"/>
        <v>2.125</v>
      </c>
    </row>
    <row r="50" spans="1:8" ht="18" customHeight="1" x14ac:dyDescent="0.2">
      <c r="A50" s="12">
        <v>31</v>
      </c>
      <c r="B50" s="13" t="str">
        <f t="shared" si="3"/>
        <v>MINI of Ontario</v>
      </c>
      <c r="C50" s="26">
        <f t="shared" si="4"/>
        <v>36</v>
      </c>
      <c r="D50" s="26">
        <f t="shared" si="5"/>
        <v>11</v>
      </c>
      <c r="E50" s="32">
        <f t="shared" si="6"/>
        <v>0.30555555555555558</v>
      </c>
      <c r="F50" s="26">
        <f t="shared" si="7"/>
        <v>3</v>
      </c>
      <c r="G50" s="38">
        <f t="shared" si="8"/>
        <v>12</v>
      </c>
      <c r="H50" s="37">
        <f t="shared" si="9"/>
        <v>3.6666666666666665</v>
      </c>
    </row>
    <row r="51" spans="1:8" ht="18" customHeight="1" x14ac:dyDescent="0.2">
      <c r="A51" s="12">
        <v>32</v>
      </c>
      <c r="B51" s="13" t="str">
        <f t="shared" si="3"/>
        <v>Volkswagen South Coast</v>
      </c>
      <c r="C51" s="26">
        <f t="shared" si="4"/>
        <v>93</v>
      </c>
      <c r="D51" s="26">
        <f t="shared" si="5"/>
        <v>18</v>
      </c>
      <c r="E51" s="32">
        <f t="shared" si="6"/>
        <v>0.19354838709677419</v>
      </c>
      <c r="F51" s="26">
        <f t="shared" si="7"/>
        <v>8</v>
      </c>
      <c r="G51" s="38">
        <f t="shared" si="8"/>
        <v>11.625</v>
      </c>
      <c r="H51" s="37">
        <f t="shared" si="9"/>
        <v>2.25</v>
      </c>
    </row>
    <row r="52" spans="1:8" ht="18" customHeight="1" x14ac:dyDescent="0.2">
      <c r="A52" s="12">
        <v>33</v>
      </c>
      <c r="B52" s="13" t="str">
        <f t="shared" ref="B52:B76" si="10">IFERROR(VLOOKUP($A52,$Q$206:$R$262,2,FALSE),"")</f>
        <v>Audi Chandler</v>
      </c>
      <c r="C52" s="26">
        <f t="shared" ref="C52:C75" si="11">IF($B52="","",SUMIFS(F$206:F$267,$E$206:$E$267,$B52))</f>
        <v>81</v>
      </c>
      <c r="D52" s="26">
        <f t="shared" ref="D52:D75" si="12">IF($B52="","",SUMIFS(G$206:G$267,$E$206:$E$267,$B52))</f>
        <v>14</v>
      </c>
      <c r="E52" s="32">
        <f t="shared" ref="E52:E75" si="13">IFERROR(D52/C52,"-")</f>
        <v>0.1728395061728395</v>
      </c>
      <c r="F52" s="26">
        <f t="shared" ref="F52:F75" si="14">IF($B52="","",SUMIFS(I$206:I$267,$E$206:$E$267,$B52))</f>
        <v>7</v>
      </c>
      <c r="G52" s="38">
        <f t="shared" ref="G52:G75" si="15">IF($B52="","",SUMIFS(J$206:J$267,$E$206:$E$267,$B52))</f>
        <v>11.571428571428571</v>
      </c>
      <c r="H52" s="37">
        <f t="shared" ref="H52:H75" si="16">IF($B52="","",SUMIFS(K$206:K$267,$E$206:$E$267,$B52))</f>
        <v>2</v>
      </c>
    </row>
    <row r="53" spans="1:8" ht="18" customHeight="1" x14ac:dyDescent="0.2">
      <c r="A53" s="12">
        <v>34</v>
      </c>
      <c r="B53" s="13" t="str">
        <f t="shared" si="10"/>
        <v>Crevier BMW</v>
      </c>
      <c r="C53" s="26">
        <f t="shared" si="11"/>
        <v>300</v>
      </c>
      <c r="D53" s="26">
        <f t="shared" si="12"/>
        <v>87</v>
      </c>
      <c r="E53" s="32">
        <f t="shared" si="13"/>
        <v>0.28999999999999998</v>
      </c>
      <c r="F53" s="26">
        <f t="shared" si="14"/>
        <v>26</v>
      </c>
      <c r="G53" s="38">
        <f t="shared" si="15"/>
        <v>11.538461538461538</v>
      </c>
      <c r="H53" s="37">
        <f t="shared" si="16"/>
        <v>3.3461538461538463</v>
      </c>
    </row>
    <row r="54" spans="1:8" ht="18" customHeight="1" x14ac:dyDescent="0.2">
      <c r="A54" s="12">
        <v>35</v>
      </c>
      <c r="B54" s="13" t="str">
        <f t="shared" si="10"/>
        <v>MINI of Tempe</v>
      </c>
      <c r="C54" s="26">
        <f t="shared" si="11"/>
        <v>46</v>
      </c>
      <c r="D54" s="26">
        <f t="shared" si="12"/>
        <v>8</v>
      </c>
      <c r="E54" s="32">
        <f t="shared" si="13"/>
        <v>0.17391304347826086</v>
      </c>
      <c r="F54" s="26">
        <f t="shared" si="14"/>
        <v>4</v>
      </c>
      <c r="G54" s="38">
        <f t="shared" si="15"/>
        <v>11.5</v>
      </c>
      <c r="H54" s="37">
        <f t="shared" si="16"/>
        <v>2</v>
      </c>
    </row>
    <row r="55" spans="1:8" ht="18" customHeight="1" x14ac:dyDescent="0.2">
      <c r="A55" s="12">
        <v>36</v>
      </c>
      <c r="B55" s="13" t="str">
        <f t="shared" si="10"/>
        <v>Lexus of Chandler</v>
      </c>
      <c r="C55" s="26">
        <f t="shared" si="11"/>
        <v>79</v>
      </c>
      <c r="D55" s="26">
        <f t="shared" si="12"/>
        <v>12</v>
      </c>
      <c r="E55" s="32">
        <f t="shared" si="13"/>
        <v>0.15189873417721519</v>
      </c>
      <c r="F55" s="26">
        <f t="shared" si="14"/>
        <v>7</v>
      </c>
      <c r="G55" s="38">
        <f t="shared" si="15"/>
        <v>11.285714285714286</v>
      </c>
      <c r="H55" s="37">
        <f t="shared" si="16"/>
        <v>1.7142857142857142</v>
      </c>
    </row>
    <row r="56" spans="1:8" ht="18" customHeight="1" x14ac:dyDescent="0.2">
      <c r="A56" s="12">
        <v>37</v>
      </c>
      <c r="B56" s="13" t="str">
        <f t="shared" si="10"/>
        <v>Round Rock Hyundai</v>
      </c>
      <c r="C56" s="26">
        <f t="shared" si="11"/>
        <v>176</v>
      </c>
      <c r="D56" s="26">
        <f t="shared" si="12"/>
        <v>39</v>
      </c>
      <c r="E56" s="32">
        <f t="shared" si="13"/>
        <v>0.22159090909090909</v>
      </c>
      <c r="F56" s="26">
        <f t="shared" si="14"/>
        <v>16</v>
      </c>
      <c r="G56" s="38">
        <f t="shared" si="15"/>
        <v>11</v>
      </c>
      <c r="H56" s="37">
        <f t="shared" si="16"/>
        <v>2.4375</v>
      </c>
    </row>
    <row r="57" spans="1:8" ht="18" customHeight="1" x14ac:dyDescent="0.2">
      <c r="A57" s="12">
        <v>38</v>
      </c>
      <c r="B57" s="13" t="str">
        <f t="shared" si="10"/>
        <v>MINI North Scottsdale</v>
      </c>
      <c r="C57" s="26">
        <f t="shared" si="11"/>
        <v>41</v>
      </c>
      <c r="D57" s="26">
        <f t="shared" si="12"/>
        <v>16</v>
      </c>
      <c r="E57" s="32">
        <f t="shared" si="13"/>
        <v>0.3902439024390244</v>
      </c>
      <c r="F57" s="26">
        <f t="shared" si="14"/>
        <v>4</v>
      </c>
      <c r="G57" s="38">
        <f t="shared" si="15"/>
        <v>10.25</v>
      </c>
      <c r="H57" s="37">
        <f t="shared" si="16"/>
        <v>4</v>
      </c>
    </row>
    <row r="58" spans="1:8" ht="18" customHeight="1" x14ac:dyDescent="0.2">
      <c r="A58" s="12">
        <v>39</v>
      </c>
      <c r="B58" s="13" t="str">
        <f t="shared" si="10"/>
        <v>BMW of Austin</v>
      </c>
      <c r="C58" s="26">
        <f t="shared" si="11"/>
        <v>244</v>
      </c>
      <c r="D58" s="26">
        <f t="shared" si="12"/>
        <v>62</v>
      </c>
      <c r="E58" s="32">
        <f t="shared" si="13"/>
        <v>0.25409836065573771</v>
      </c>
      <c r="F58" s="26">
        <f t="shared" si="14"/>
        <v>24</v>
      </c>
      <c r="G58" s="38">
        <f t="shared" si="15"/>
        <v>10.166666666666666</v>
      </c>
      <c r="H58" s="37">
        <f t="shared" si="16"/>
        <v>2.5833333333333335</v>
      </c>
    </row>
    <row r="59" spans="1:8" ht="18" customHeight="1" x14ac:dyDescent="0.2">
      <c r="A59" s="12">
        <v>40</v>
      </c>
      <c r="B59" s="13" t="str">
        <f t="shared" si="10"/>
        <v>MINI of Marin</v>
      </c>
      <c r="C59" s="26">
        <f t="shared" si="11"/>
        <v>29</v>
      </c>
      <c r="D59" s="26">
        <f t="shared" si="12"/>
        <v>12</v>
      </c>
      <c r="E59" s="32">
        <f t="shared" si="13"/>
        <v>0.41379310344827586</v>
      </c>
      <c r="F59" s="26">
        <f t="shared" si="14"/>
        <v>3</v>
      </c>
      <c r="G59" s="38">
        <f t="shared" si="15"/>
        <v>9.6666666666666661</v>
      </c>
      <c r="H59" s="37">
        <f t="shared" si="16"/>
        <v>4</v>
      </c>
    </row>
    <row r="60" spans="1:8" ht="18" customHeight="1" x14ac:dyDescent="0.2">
      <c r="A60" s="12">
        <v>41</v>
      </c>
      <c r="B60" s="13" t="str">
        <f t="shared" si="10"/>
        <v>Porsche Stevens Creek</v>
      </c>
      <c r="C60" s="26">
        <f t="shared" si="11"/>
        <v>73</v>
      </c>
      <c r="D60" s="26">
        <f t="shared" si="12"/>
        <v>21</v>
      </c>
      <c r="E60" s="32">
        <f t="shared" si="13"/>
        <v>0.28767123287671231</v>
      </c>
      <c r="F60" s="26">
        <f t="shared" si="14"/>
        <v>8</v>
      </c>
      <c r="G60" s="38">
        <f t="shared" si="15"/>
        <v>9.125</v>
      </c>
      <c r="H60" s="37">
        <f t="shared" si="16"/>
        <v>2.625</v>
      </c>
    </row>
    <row r="61" spans="1:8" ht="18" customHeight="1" x14ac:dyDescent="0.2">
      <c r="A61" s="12">
        <v>42</v>
      </c>
      <c r="B61" s="13" t="str">
        <f t="shared" si="10"/>
        <v>Lincoln South Coast</v>
      </c>
      <c r="C61" s="26">
        <f t="shared" si="11"/>
        <v>36</v>
      </c>
      <c r="D61" s="26">
        <f t="shared" si="12"/>
        <v>4</v>
      </c>
      <c r="E61" s="32">
        <f t="shared" si="13"/>
        <v>0.1111111111111111</v>
      </c>
      <c r="F61" s="26">
        <f t="shared" si="14"/>
        <v>4</v>
      </c>
      <c r="G61" s="38">
        <f t="shared" si="15"/>
        <v>9</v>
      </c>
      <c r="H61" s="37">
        <f t="shared" si="16"/>
        <v>1</v>
      </c>
    </row>
    <row r="62" spans="1:8" ht="18" customHeight="1" x14ac:dyDescent="0.2">
      <c r="A62" s="12">
        <v>43</v>
      </c>
      <c r="B62" s="13" t="str">
        <f t="shared" si="10"/>
        <v>Toyota of Clovis</v>
      </c>
      <c r="C62" s="26">
        <f t="shared" si="11"/>
        <v>173</v>
      </c>
      <c r="D62" s="26">
        <f t="shared" si="12"/>
        <v>44</v>
      </c>
      <c r="E62" s="32">
        <f t="shared" si="13"/>
        <v>0.25433526011560692</v>
      </c>
      <c r="F62" s="26">
        <f t="shared" si="14"/>
        <v>20</v>
      </c>
      <c r="G62" s="38">
        <f t="shared" si="15"/>
        <v>8.65</v>
      </c>
      <c r="H62" s="37">
        <f t="shared" si="16"/>
        <v>2.2000000000000002</v>
      </c>
    </row>
    <row r="63" spans="1:8" ht="18" customHeight="1" x14ac:dyDescent="0.2">
      <c r="A63" s="12">
        <v>44</v>
      </c>
      <c r="B63" s="13" t="str">
        <f t="shared" si="10"/>
        <v>Honda North</v>
      </c>
      <c r="C63" s="26">
        <f t="shared" si="11"/>
        <v>122</v>
      </c>
      <c r="D63" s="26">
        <f t="shared" si="12"/>
        <v>16</v>
      </c>
      <c r="E63" s="32">
        <f t="shared" si="13"/>
        <v>0.13114754098360656</v>
      </c>
      <c r="F63" s="26">
        <f t="shared" si="14"/>
        <v>16</v>
      </c>
      <c r="G63" s="38">
        <f t="shared" si="15"/>
        <v>7.625</v>
      </c>
      <c r="H63" s="37">
        <f t="shared" si="16"/>
        <v>1</v>
      </c>
    </row>
    <row r="64" spans="1:8" ht="18" customHeight="1" x14ac:dyDescent="0.2">
      <c r="A64" s="12">
        <v>45</v>
      </c>
      <c r="B64" s="13" t="str">
        <f t="shared" si="10"/>
        <v>BMW of San Diego</v>
      </c>
      <c r="C64" s="26">
        <f t="shared" si="11"/>
        <v>150</v>
      </c>
      <c r="D64" s="26">
        <f t="shared" si="12"/>
        <v>67</v>
      </c>
      <c r="E64" s="32">
        <f t="shared" si="13"/>
        <v>0.44666666666666666</v>
      </c>
      <c r="F64" s="26">
        <f t="shared" si="14"/>
        <v>21</v>
      </c>
      <c r="G64" s="38">
        <f t="shared" si="15"/>
        <v>7.1428571428571432</v>
      </c>
      <c r="H64" s="37">
        <f t="shared" si="16"/>
        <v>3.1904761904761907</v>
      </c>
    </row>
    <row r="65" spans="1:8" ht="18" customHeight="1" x14ac:dyDescent="0.2">
      <c r="A65" s="12">
        <v>46</v>
      </c>
      <c r="B65" s="13" t="str">
        <f t="shared" si="10"/>
        <v>Bentley Scottsdale</v>
      </c>
      <c r="C65" s="26">
        <f t="shared" si="11"/>
        <v>27</v>
      </c>
      <c r="D65" s="26">
        <f t="shared" si="12"/>
        <v>11</v>
      </c>
      <c r="E65" s="32">
        <f t="shared" si="13"/>
        <v>0.40740740740740738</v>
      </c>
      <c r="F65" s="26">
        <f t="shared" si="14"/>
        <v>4</v>
      </c>
      <c r="G65" s="38">
        <f t="shared" si="15"/>
        <v>6.75</v>
      </c>
      <c r="H65" s="37">
        <f t="shared" si="16"/>
        <v>2.75</v>
      </c>
    </row>
    <row r="66" spans="1:8" ht="18" customHeight="1" x14ac:dyDescent="0.2">
      <c r="A66" s="12">
        <v>47</v>
      </c>
      <c r="B66" s="13" t="str">
        <f t="shared" si="10"/>
        <v>MINI of Austin</v>
      </c>
      <c r="C66" s="26">
        <f t="shared" si="11"/>
        <v>19</v>
      </c>
      <c r="D66" s="26">
        <f t="shared" si="12"/>
        <v>4</v>
      </c>
      <c r="E66" s="32">
        <f t="shared" si="13"/>
        <v>0.21052631578947367</v>
      </c>
      <c r="F66" s="26">
        <f t="shared" si="14"/>
        <v>3</v>
      </c>
      <c r="G66" s="38">
        <f t="shared" si="15"/>
        <v>6.333333333333333</v>
      </c>
      <c r="H66" s="37">
        <f t="shared" si="16"/>
        <v>1.3333333333333333</v>
      </c>
    </row>
    <row r="67" spans="1:8" ht="18" customHeight="1" x14ac:dyDescent="0.2">
      <c r="A67" s="12">
        <v>48</v>
      </c>
      <c r="B67" s="13" t="str">
        <f t="shared" si="10"/>
        <v>Mazda of Escondido</v>
      </c>
      <c r="C67" s="26">
        <f t="shared" si="11"/>
        <v>35</v>
      </c>
      <c r="D67" s="26">
        <f t="shared" si="12"/>
        <v>9</v>
      </c>
      <c r="E67" s="32">
        <f t="shared" si="13"/>
        <v>0.25714285714285712</v>
      </c>
      <c r="F67" s="26">
        <f t="shared" si="14"/>
        <v>6</v>
      </c>
      <c r="G67" s="38">
        <f t="shared" si="15"/>
        <v>5.833333333333333</v>
      </c>
      <c r="H67" s="37">
        <f t="shared" si="16"/>
        <v>1.5</v>
      </c>
    </row>
    <row r="68" spans="1:8" ht="18" customHeight="1" x14ac:dyDescent="0.2">
      <c r="A68" s="12">
        <v>49</v>
      </c>
      <c r="B68" s="13" t="str">
        <f t="shared" si="10"/>
        <v>Audi South Coast</v>
      </c>
      <c r="C68" s="26">
        <f t="shared" si="11"/>
        <v>33</v>
      </c>
      <c r="D68" s="26">
        <f t="shared" si="12"/>
        <v>15</v>
      </c>
      <c r="E68" s="32">
        <f t="shared" si="13"/>
        <v>0.45454545454545453</v>
      </c>
      <c r="F68" s="26">
        <f t="shared" si="14"/>
        <v>6</v>
      </c>
      <c r="G68" s="38">
        <f t="shared" si="15"/>
        <v>5.5</v>
      </c>
      <c r="H68" s="37">
        <f t="shared" si="16"/>
        <v>2.5</v>
      </c>
    </row>
    <row r="69" spans="1:8" ht="18" customHeight="1" x14ac:dyDescent="0.2">
      <c r="A69" s="12">
        <v>50</v>
      </c>
      <c r="B69" s="13" t="str">
        <f t="shared" si="10"/>
        <v>Kearny Mesa Acura</v>
      </c>
      <c r="C69" s="26">
        <f t="shared" si="11"/>
        <v>20</v>
      </c>
      <c r="D69" s="26">
        <f t="shared" si="12"/>
        <v>9</v>
      </c>
      <c r="E69" s="32">
        <f t="shared" si="13"/>
        <v>0.45</v>
      </c>
      <c r="F69" s="26">
        <f t="shared" si="14"/>
        <v>4</v>
      </c>
      <c r="G69" s="38">
        <f t="shared" si="15"/>
        <v>5</v>
      </c>
      <c r="H69" s="37">
        <f t="shared" si="16"/>
        <v>2.25</v>
      </c>
    </row>
    <row r="70" spans="1:8" ht="18" customHeight="1" x14ac:dyDescent="0.2">
      <c r="A70" s="12">
        <v>51</v>
      </c>
      <c r="B70" s="13" t="str">
        <f t="shared" si="10"/>
        <v>Audi North OC</v>
      </c>
      <c r="C70" s="26">
        <f t="shared" si="11"/>
        <v>21</v>
      </c>
      <c r="D70" s="26">
        <f t="shared" si="12"/>
        <v>4</v>
      </c>
      <c r="E70" s="32">
        <f t="shared" si="13"/>
        <v>0.19047619047619047</v>
      </c>
      <c r="F70" s="26">
        <f t="shared" si="14"/>
        <v>5</v>
      </c>
      <c r="G70" s="38">
        <f t="shared" si="15"/>
        <v>4.2</v>
      </c>
      <c r="H70" s="37">
        <f t="shared" si="16"/>
        <v>0.8</v>
      </c>
    </row>
    <row r="71" spans="1:8" ht="18" customHeight="1" x14ac:dyDescent="0.2">
      <c r="A71" s="12">
        <v>52</v>
      </c>
      <c r="B71" s="13" t="str">
        <f t="shared" si="10"/>
        <v>Lamborghini North Scottsdale</v>
      </c>
      <c r="C71" s="26">
        <f t="shared" si="11"/>
        <v>4</v>
      </c>
      <c r="D71" s="26">
        <f t="shared" si="12"/>
        <v>4</v>
      </c>
      <c r="E71" s="32">
        <f t="shared" si="13"/>
        <v>1</v>
      </c>
      <c r="F71" s="26">
        <f t="shared" si="14"/>
        <v>1</v>
      </c>
      <c r="G71" s="38">
        <f t="shared" si="15"/>
        <v>4</v>
      </c>
      <c r="H71" s="37">
        <f t="shared" si="16"/>
        <v>4</v>
      </c>
    </row>
    <row r="72" spans="1:8" ht="18" customHeight="1" x14ac:dyDescent="0.2">
      <c r="A72" s="12">
        <v>53</v>
      </c>
      <c r="B72" s="13" t="str">
        <f t="shared" si="10"/>
        <v>Scottsdale Ferrari Maserati</v>
      </c>
      <c r="C72" s="26">
        <f t="shared" si="11"/>
        <v>21</v>
      </c>
      <c r="D72" s="26">
        <f t="shared" si="12"/>
        <v>7</v>
      </c>
      <c r="E72" s="32">
        <f t="shared" si="13"/>
        <v>0.33333333333333331</v>
      </c>
      <c r="F72" s="26">
        <f t="shared" si="14"/>
        <v>6</v>
      </c>
      <c r="G72" s="38">
        <f t="shared" si="15"/>
        <v>3.5</v>
      </c>
      <c r="H72" s="37">
        <f t="shared" si="16"/>
        <v>1.1666666666666667</v>
      </c>
    </row>
    <row r="73" spans="1:8" ht="18" customHeight="1" x14ac:dyDescent="0.2">
      <c r="A73" s="12">
        <v>54</v>
      </c>
      <c r="B73" s="13" t="str">
        <f t="shared" si="10"/>
        <v>Genesis of Round Rock</v>
      </c>
      <c r="C73" s="26">
        <f t="shared" si="11"/>
        <v>14</v>
      </c>
      <c r="D73" s="26">
        <f t="shared" si="12"/>
        <v>4</v>
      </c>
      <c r="E73" s="32">
        <f t="shared" si="13"/>
        <v>0.2857142857142857</v>
      </c>
      <c r="F73" s="26">
        <f t="shared" si="14"/>
        <v>7</v>
      </c>
      <c r="G73" s="38">
        <f t="shared" si="15"/>
        <v>2</v>
      </c>
      <c r="H73" s="37">
        <f t="shared" si="16"/>
        <v>0.5714285714285714</v>
      </c>
    </row>
    <row r="74" spans="1:8" ht="18" customHeight="1" x14ac:dyDescent="0.2">
      <c r="A74" s="12">
        <v>55</v>
      </c>
      <c r="B74" s="13" t="str">
        <f t="shared" si="10"/>
        <v>BMW/MINI of Escondido</v>
      </c>
      <c r="C74" s="26">
        <f t="shared" si="11"/>
        <v>15</v>
      </c>
      <c r="D74" s="26">
        <f t="shared" si="12"/>
        <v>3</v>
      </c>
      <c r="E74" s="32">
        <f t="shared" si="13"/>
        <v>0.2</v>
      </c>
      <c r="F74" s="26">
        <f t="shared" si="14"/>
        <v>8</v>
      </c>
      <c r="G74" s="38">
        <f t="shared" si="15"/>
        <v>1.875</v>
      </c>
      <c r="H74" s="37">
        <f t="shared" si="16"/>
        <v>0.375</v>
      </c>
    </row>
    <row r="75" spans="1:8" ht="18" customHeight="1" x14ac:dyDescent="0.2">
      <c r="A75" s="12">
        <v>56</v>
      </c>
      <c r="B75" s="13" t="str">
        <f t="shared" si="10"/>
        <v>Honda Leander</v>
      </c>
      <c r="C75" s="26">
        <f t="shared" si="11"/>
        <v>20</v>
      </c>
      <c r="D75" s="26">
        <f t="shared" si="12"/>
        <v>7</v>
      </c>
      <c r="E75" s="32">
        <f t="shared" si="13"/>
        <v>0.35</v>
      </c>
      <c r="F75" s="26">
        <f t="shared" si="14"/>
        <v>13</v>
      </c>
      <c r="G75" s="26">
        <f t="shared" si="15"/>
        <v>1.5384615384615385</v>
      </c>
      <c r="H75" s="37">
        <f t="shared" si="16"/>
        <v>0.53846153846153844</v>
      </c>
    </row>
    <row r="76" spans="1:8" ht="17" x14ac:dyDescent="0.2">
      <c r="A76" s="12">
        <v>57</v>
      </c>
      <c r="B76" s="13" t="str">
        <f t="shared" si="10"/>
        <v>Round Rock Toyota</v>
      </c>
      <c r="C76" s="26">
        <f t="shared" ref="C76" si="17">IF($B76="","",SUMIFS(F$206:F$267,$E$206:$E$267,$B76))</f>
        <v>37</v>
      </c>
      <c r="D76" s="26">
        <f t="shared" ref="D76" si="18">IF($B76="","",SUMIFS(G$206:G$267,$E$206:$E$267,$B76))</f>
        <v>12</v>
      </c>
      <c r="E76" s="32">
        <f t="shared" ref="E76" si="19">IFERROR(D76/C76,"-")</f>
        <v>0.32432432432432434</v>
      </c>
      <c r="F76" s="26">
        <f t="shared" ref="F76" si="20">IF($B76="","",SUMIFS(I$206:I$267,$E$206:$E$267,$B76))</f>
        <v>35</v>
      </c>
      <c r="G76" s="26">
        <f t="shared" ref="G76" si="21">IF($B76="","",SUMIFS(J$206:J$267,$E$206:$E$267,$B76))</f>
        <v>1.0571428571428572</v>
      </c>
      <c r="H76" s="37">
        <f t="shared" ref="H76" si="22">IF($B76="","",SUMIFS(K$206:K$267,$E$206:$E$267,$B76))</f>
        <v>0.34285714285714286</v>
      </c>
    </row>
    <row r="196" spans="1:18" x14ac:dyDescent="0.2">
      <c r="E196" s="6"/>
    </row>
    <row r="197" spans="1:18" x14ac:dyDescent="0.2">
      <c r="E197" s="6"/>
    </row>
    <row r="203" spans="1:18" ht="11" customHeight="1" x14ac:dyDescent="0.2"/>
    <row r="204" spans="1:18" ht="17" customHeight="1" x14ac:dyDescent="0.2"/>
    <row r="205" spans="1:18" ht="17" customHeight="1" x14ac:dyDescent="0.2">
      <c r="A205" s="36"/>
      <c r="B205" s="36"/>
    </row>
    <row r="206" spans="1:18" ht="17" hidden="1" customHeight="1" x14ac:dyDescent="0.2">
      <c r="A206" s="5" t="s">
        <v>56</v>
      </c>
      <c r="B206" s="5" t="s">
        <v>57</v>
      </c>
      <c r="C206" s="5" t="str">
        <f>A206&amp;"-"&amp;COUNTIF(A$205:A206,A206)</f>
        <v>Acura-1</v>
      </c>
      <c r="D206" s="5" t="str">
        <f>B206&amp;"-"&amp;COUNTIF(B$205:B206,B206)</f>
        <v>Arizona-1</v>
      </c>
      <c r="E206" s="6" t="s">
        <v>3</v>
      </c>
      <c r="F206" s="6">
        <f>WORKSHEET!C5</f>
        <v>101</v>
      </c>
      <c r="G206" s="6">
        <f>WORKSHEET!D5</f>
        <v>15</v>
      </c>
      <c r="H206" s="14">
        <f>IFERROR(G206/F206,"-")</f>
        <v>0.14851485148514851</v>
      </c>
      <c r="I206" s="6">
        <f>WORKSHEET!E5</f>
        <v>7</v>
      </c>
      <c r="J206" s="15">
        <f>IFERROR(F206/I206,"-")</f>
        <v>14.428571428571429</v>
      </c>
      <c r="K206" s="15">
        <f>IFERROR(G206/I206,"-")</f>
        <v>2.1428571428571428</v>
      </c>
      <c r="M206" s="30">
        <f>F206/I206</f>
        <v>14.428571428571429</v>
      </c>
      <c r="N206" s="5">
        <f t="shared" ref="N206:N223" si="23">RANK(M206,$M$206:$M$262,0)</f>
        <v>20</v>
      </c>
      <c r="O206" s="5">
        <f t="shared" ref="O206:O223" si="24">(COUNTIFS($E$206:$E$262,"&lt;"&amp;E206)+1)/1000</f>
        <v>1E-3</v>
      </c>
      <c r="P206" s="5">
        <f>N206+O206</f>
        <v>20.001000000000001</v>
      </c>
      <c r="Q206" s="5">
        <f t="shared" ref="Q206:Q223" si="25">RANK(P206,$P$206:$P$262,1)</f>
        <v>20</v>
      </c>
      <c r="R206" s="5" t="str">
        <f>E206</f>
        <v>Acura North Scottsdale</v>
      </c>
    </row>
    <row r="207" spans="1:18" ht="17" hidden="1" customHeight="1" x14ac:dyDescent="0.2">
      <c r="A207" s="5" t="s">
        <v>56</v>
      </c>
      <c r="B207" s="5" t="s">
        <v>58</v>
      </c>
      <c r="C207" s="5" t="str">
        <f>A207&amp;"-"&amp;COUNTIF(A$205:A207,A207)</f>
        <v>Acura-2</v>
      </c>
      <c r="D207" s="5" t="str">
        <f>B207&amp;"-"&amp;COUNTIF(B$205:B207,B207)</f>
        <v>Southern California-1</v>
      </c>
      <c r="E207" s="6" t="s">
        <v>4</v>
      </c>
      <c r="F207" s="6">
        <f>WORKSHEET!C6</f>
        <v>64</v>
      </c>
      <c r="G207" s="6">
        <f>WORKSHEET!D6</f>
        <v>7</v>
      </c>
      <c r="H207" s="14">
        <f t="shared" ref="H207:H262" si="26">IFERROR(G207/F207,"-")</f>
        <v>0.109375</v>
      </c>
      <c r="I207" s="6">
        <f>WORKSHEET!E6</f>
        <v>4</v>
      </c>
      <c r="J207" s="15">
        <f t="shared" ref="J207:J262" si="27">IFERROR(F207/I207,"-")</f>
        <v>16</v>
      </c>
      <c r="K207" s="15">
        <f t="shared" ref="K207:K262" si="28">IFERROR(G207/I207,"-")</f>
        <v>1.75</v>
      </c>
      <c r="M207" s="30">
        <f t="shared" ref="M207:M262" si="29">F207/I207</f>
        <v>16</v>
      </c>
      <c r="N207" s="5">
        <f t="shared" si="23"/>
        <v>12</v>
      </c>
      <c r="O207" s="5">
        <f t="shared" si="24"/>
        <v>2E-3</v>
      </c>
      <c r="P207" s="5">
        <f t="shared" ref="P207:P262" si="30">N207+O207</f>
        <v>12.002000000000001</v>
      </c>
      <c r="Q207" s="5">
        <f t="shared" si="25"/>
        <v>12</v>
      </c>
      <c r="R207" s="5" t="str">
        <f t="shared" ref="R207:R262" si="31">E207</f>
        <v>Acura of Escondido</v>
      </c>
    </row>
    <row r="208" spans="1:18" ht="17" hidden="1" customHeight="1" x14ac:dyDescent="0.2">
      <c r="A208" s="5" t="s">
        <v>59</v>
      </c>
      <c r="B208" s="5" t="s">
        <v>57</v>
      </c>
      <c r="C208" s="5" t="str">
        <f>A208&amp;"-"&amp;COUNTIF(A$205:A208,A208)</f>
        <v>Audi-1</v>
      </c>
      <c r="D208" s="5" t="str">
        <f>B208&amp;"-"&amp;COUNTIF(B$205:B208,B208)</f>
        <v>Arizona-2</v>
      </c>
      <c r="E208" s="6" t="s">
        <v>5</v>
      </c>
      <c r="F208" s="6">
        <f>WORKSHEET!C7</f>
        <v>81</v>
      </c>
      <c r="G208" s="6">
        <f>WORKSHEET!D7</f>
        <v>14</v>
      </c>
      <c r="H208" s="14">
        <f t="shared" si="26"/>
        <v>0.1728395061728395</v>
      </c>
      <c r="I208" s="6">
        <f>WORKSHEET!E7</f>
        <v>7</v>
      </c>
      <c r="J208" s="15">
        <f t="shared" si="27"/>
        <v>11.571428571428571</v>
      </c>
      <c r="K208" s="15">
        <f t="shared" si="28"/>
        <v>2</v>
      </c>
      <c r="M208" s="30">
        <f t="shared" si="29"/>
        <v>11.571428571428571</v>
      </c>
      <c r="N208" s="5">
        <f t="shared" si="23"/>
        <v>33</v>
      </c>
      <c r="O208" s="5">
        <f t="shared" si="24"/>
        <v>3.0000000000000001E-3</v>
      </c>
      <c r="P208" s="5">
        <f t="shared" si="30"/>
        <v>33.003</v>
      </c>
      <c r="Q208" s="5">
        <f t="shared" si="25"/>
        <v>33</v>
      </c>
      <c r="R208" s="5" t="str">
        <f t="shared" si="31"/>
        <v>Audi Chandler</v>
      </c>
    </row>
    <row r="209" spans="1:18" ht="17" hidden="1" customHeight="1" x14ac:dyDescent="0.2">
      <c r="A209" s="5" t="s">
        <v>59</v>
      </c>
      <c r="B209" s="5" t="s">
        <v>58</v>
      </c>
      <c r="C209" s="5" t="str">
        <f>A209&amp;"-"&amp;COUNTIF(A$205:A209,A209)</f>
        <v>Audi-2</v>
      </c>
      <c r="D209" s="5" t="str">
        <f>B209&amp;"-"&amp;COUNTIF(B$205:B209,B209)</f>
        <v>Southern California-2</v>
      </c>
      <c r="E209" s="6" t="s">
        <v>6</v>
      </c>
      <c r="F209" s="6">
        <f>WORKSHEET!C8</f>
        <v>80</v>
      </c>
      <c r="G209" s="6">
        <f>WORKSHEET!D8</f>
        <v>15</v>
      </c>
      <c r="H209" s="14">
        <f t="shared" si="26"/>
        <v>0.1875</v>
      </c>
      <c r="I209" s="6">
        <f>WORKSHEET!E8</f>
        <v>5</v>
      </c>
      <c r="J209" s="15">
        <f t="shared" si="27"/>
        <v>16</v>
      </c>
      <c r="K209" s="15">
        <f t="shared" si="28"/>
        <v>3</v>
      </c>
      <c r="M209" s="30">
        <f t="shared" si="29"/>
        <v>16</v>
      </c>
      <c r="N209" s="5">
        <f t="shared" si="23"/>
        <v>12</v>
      </c>
      <c r="O209" s="5">
        <f t="shared" si="24"/>
        <v>4.0000000000000001E-3</v>
      </c>
      <c r="P209" s="5">
        <f t="shared" si="30"/>
        <v>12.004</v>
      </c>
      <c r="Q209" s="5">
        <f t="shared" si="25"/>
        <v>13</v>
      </c>
      <c r="R209" s="5" t="str">
        <f t="shared" si="31"/>
        <v>Audi Escondido</v>
      </c>
    </row>
    <row r="210" spans="1:18" ht="17" hidden="1" customHeight="1" x14ac:dyDescent="0.2">
      <c r="A210" s="5" t="s">
        <v>59</v>
      </c>
      <c r="B210" s="5" t="s">
        <v>60</v>
      </c>
      <c r="C210" s="5" t="str">
        <f>A210&amp;"-"&amp;COUNTIF(A$205:A210,A210)</f>
        <v>Audi-3</v>
      </c>
      <c r="D210" s="5" t="str">
        <f>B210&amp;"-"&amp;COUNTIF(B$205:B210,B210)</f>
        <v>Orange County-1</v>
      </c>
      <c r="E210" s="6" t="s">
        <v>7</v>
      </c>
      <c r="F210" s="6">
        <f>WORKSHEET!C9</f>
        <v>21</v>
      </c>
      <c r="G210" s="6">
        <f>WORKSHEET!D9</f>
        <v>4</v>
      </c>
      <c r="H210" s="14">
        <f t="shared" si="26"/>
        <v>0.19047619047619047</v>
      </c>
      <c r="I210" s="6">
        <f>WORKSHEET!E9</f>
        <v>5</v>
      </c>
      <c r="J210" s="15">
        <f t="shared" si="27"/>
        <v>4.2</v>
      </c>
      <c r="K210" s="15">
        <f t="shared" si="28"/>
        <v>0.8</v>
      </c>
      <c r="M210" s="30">
        <f t="shared" si="29"/>
        <v>4.2</v>
      </c>
      <c r="N210" s="5">
        <f t="shared" si="23"/>
        <v>51</v>
      </c>
      <c r="O210" s="5">
        <f t="shared" si="24"/>
        <v>5.0000000000000001E-3</v>
      </c>
      <c r="P210" s="5">
        <f t="shared" si="30"/>
        <v>51.005000000000003</v>
      </c>
      <c r="Q210" s="5">
        <f t="shared" si="25"/>
        <v>51</v>
      </c>
      <c r="R210" s="5" t="str">
        <f t="shared" si="31"/>
        <v>Audi North OC</v>
      </c>
    </row>
    <row r="211" spans="1:18" ht="17" hidden="1" customHeight="1" x14ac:dyDescent="0.2">
      <c r="A211" s="5" t="s">
        <v>59</v>
      </c>
      <c r="B211" s="5" t="s">
        <v>57</v>
      </c>
      <c r="C211" s="5" t="str">
        <f>A211&amp;"-"&amp;COUNTIF(A$205:A211,A211)</f>
        <v>Audi-4</v>
      </c>
      <c r="D211" s="5" t="str">
        <f>B211&amp;"-"&amp;COUNTIF(B$205:B211,B211)</f>
        <v>Arizona-3</v>
      </c>
      <c r="E211" s="6" t="s">
        <v>8</v>
      </c>
      <c r="F211" s="6">
        <f>WORKSHEET!C10</f>
        <v>123</v>
      </c>
      <c r="G211" s="6">
        <f>WORKSHEET!D10</f>
        <v>18</v>
      </c>
      <c r="H211" s="14">
        <f t="shared" si="26"/>
        <v>0.14634146341463414</v>
      </c>
      <c r="I211" s="6">
        <f>WORKSHEET!E10</f>
        <v>10</v>
      </c>
      <c r="J211" s="15">
        <f t="shared" si="27"/>
        <v>12.3</v>
      </c>
      <c r="K211" s="15">
        <f t="shared" si="28"/>
        <v>1.8</v>
      </c>
      <c r="M211" s="30">
        <f t="shared" si="29"/>
        <v>12.3</v>
      </c>
      <c r="N211" s="5">
        <f t="shared" si="23"/>
        <v>29</v>
      </c>
      <c r="O211" s="5">
        <f t="shared" si="24"/>
        <v>6.0000000000000001E-3</v>
      </c>
      <c r="P211" s="5">
        <f t="shared" si="30"/>
        <v>29.006</v>
      </c>
      <c r="Q211" s="5">
        <f t="shared" si="25"/>
        <v>29</v>
      </c>
      <c r="R211" s="5" t="str">
        <f t="shared" si="31"/>
        <v>Audi North Scottsdale</v>
      </c>
    </row>
    <row r="212" spans="1:18" ht="17" hidden="1" customHeight="1" x14ac:dyDescent="0.2">
      <c r="A212" s="5" t="s">
        <v>59</v>
      </c>
      <c r="B212" s="5" t="s">
        <v>61</v>
      </c>
      <c r="C212" s="5" t="str">
        <f>A212&amp;"-"&amp;COUNTIF(A$205:A212,A212)</f>
        <v>Audi-5</v>
      </c>
      <c r="D212" s="5" t="str">
        <f>B212&amp;"-"&amp;COUNTIF(B$205:B212,B212)</f>
        <v>Northern California-1</v>
      </c>
      <c r="E212" s="6" t="s">
        <v>125</v>
      </c>
      <c r="F212" s="6">
        <f>WORKSHEET!C11</f>
        <v>158</v>
      </c>
      <c r="G212" s="6">
        <f>WORKSHEET!D11</f>
        <v>30</v>
      </c>
      <c r="H212" s="14">
        <f t="shared" si="26"/>
        <v>0.189873417721519</v>
      </c>
      <c r="I212" s="6">
        <f>WORKSHEET!E11</f>
        <v>12</v>
      </c>
      <c r="J212" s="15">
        <f t="shared" si="27"/>
        <v>13.166666666666666</v>
      </c>
      <c r="K212" s="15">
        <f t="shared" si="28"/>
        <v>2.5</v>
      </c>
      <c r="M212" s="30">
        <f t="shared" si="29"/>
        <v>13.166666666666666</v>
      </c>
      <c r="N212" s="5">
        <f t="shared" si="23"/>
        <v>28</v>
      </c>
      <c r="O212" s="5">
        <f t="shared" si="24"/>
        <v>7.0000000000000001E-3</v>
      </c>
      <c r="P212" s="5">
        <f t="shared" si="30"/>
        <v>28.007000000000001</v>
      </c>
      <c r="Q212" s="5">
        <f t="shared" si="25"/>
        <v>28</v>
      </c>
      <c r="R212" s="5" t="str">
        <f t="shared" si="31"/>
        <v>Audi San Jose</v>
      </c>
    </row>
    <row r="213" spans="1:18" ht="17" hidden="1" customHeight="1" x14ac:dyDescent="0.2">
      <c r="A213" s="5" t="s">
        <v>59</v>
      </c>
      <c r="B213" s="5" t="s">
        <v>60</v>
      </c>
      <c r="C213" s="5" t="str">
        <f>A213&amp;"-"&amp;COUNTIF(A$205:A213,A213)</f>
        <v>Audi-6</v>
      </c>
      <c r="D213" s="5" t="str">
        <f>B213&amp;"-"&amp;COUNTIF(B$205:B213,B213)</f>
        <v>Orange County-2</v>
      </c>
      <c r="E213" s="6" t="s">
        <v>9</v>
      </c>
      <c r="F213" s="6">
        <f>WORKSHEET!C12</f>
        <v>33</v>
      </c>
      <c r="G213" s="6">
        <f>WORKSHEET!D12</f>
        <v>15</v>
      </c>
      <c r="H213" s="14">
        <f t="shared" si="26"/>
        <v>0.45454545454545453</v>
      </c>
      <c r="I213" s="6">
        <f>WORKSHEET!E12</f>
        <v>6</v>
      </c>
      <c r="J213" s="15">
        <f t="shared" si="27"/>
        <v>5.5</v>
      </c>
      <c r="K213" s="15">
        <f t="shared" si="28"/>
        <v>2.5</v>
      </c>
      <c r="M213" s="30">
        <f t="shared" si="29"/>
        <v>5.5</v>
      </c>
      <c r="N213" s="5">
        <f t="shared" si="23"/>
        <v>49</v>
      </c>
      <c r="O213" s="5">
        <f t="shared" si="24"/>
        <v>8.0000000000000002E-3</v>
      </c>
      <c r="P213" s="5">
        <f t="shared" si="30"/>
        <v>49.008000000000003</v>
      </c>
      <c r="Q213" s="5">
        <f t="shared" si="25"/>
        <v>49</v>
      </c>
      <c r="R213" s="5" t="str">
        <f t="shared" si="31"/>
        <v>Audi South Coast</v>
      </c>
    </row>
    <row r="214" spans="1:18" ht="17" hidden="1" customHeight="1" x14ac:dyDescent="0.2">
      <c r="A214" s="5" t="s">
        <v>62</v>
      </c>
      <c r="B214" s="5" t="s">
        <v>57</v>
      </c>
      <c r="C214" s="5" t="str">
        <f>A214&amp;"-"&amp;COUNTIF(A$205:A214,A214)</f>
        <v>Bentley-1</v>
      </c>
      <c r="D214" s="5" t="str">
        <f>B214&amp;"-"&amp;COUNTIF(B$205:B214,B214)</f>
        <v>Arizona-4</v>
      </c>
      <c r="E214" s="6" t="s">
        <v>11</v>
      </c>
      <c r="F214" s="6">
        <f>WORKSHEET!C13</f>
        <v>27</v>
      </c>
      <c r="G214" s="6">
        <f>WORKSHEET!D13</f>
        <v>11</v>
      </c>
      <c r="H214" s="14">
        <f t="shared" si="26"/>
        <v>0.40740740740740738</v>
      </c>
      <c r="I214" s="6">
        <f>WORKSHEET!E13</f>
        <v>4</v>
      </c>
      <c r="J214" s="15">
        <f t="shared" si="27"/>
        <v>6.75</v>
      </c>
      <c r="K214" s="15">
        <f t="shared" si="28"/>
        <v>2.75</v>
      </c>
      <c r="M214" s="30">
        <f t="shared" si="29"/>
        <v>6.75</v>
      </c>
      <c r="N214" s="5">
        <f t="shared" si="23"/>
        <v>46</v>
      </c>
      <c r="O214" s="5">
        <f t="shared" si="24"/>
        <v>8.9999999999999993E-3</v>
      </c>
      <c r="P214" s="5">
        <f t="shared" si="30"/>
        <v>46.009</v>
      </c>
      <c r="Q214" s="5">
        <f t="shared" si="25"/>
        <v>46</v>
      </c>
      <c r="R214" s="5" t="str">
        <f t="shared" si="31"/>
        <v>Bentley Scottsdale</v>
      </c>
    </row>
    <row r="215" spans="1:18" ht="17" hidden="1" customHeight="1" x14ac:dyDescent="0.2">
      <c r="A215" s="5" t="s">
        <v>63</v>
      </c>
      <c r="B215" s="5" t="s">
        <v>57</v>
      </c>
      <c r="C215" s="5" t="str">
        <f>A215&amp;"-"&amp;COUNTIF(A$205:A215,A215)</f>
        <v>BMW-1</v>
      </c>
      <c r="D215" s="5" t="str">
        <f>B215&amp;"-"&amp;COUNTIF(B$205:B215,B215)</f>
        <v>Arizona-5</v>
      </c>
      <c r="E215" s="6" t="s">
        <v>12</v>
      </c>
      <c r="F215" s="6">
        <f>WORKSHEET!C14</f>
        <v>329</v>
      </c>
      <c r="G215" s="6">
        <f>WORKSHEET!D14</f>
        <v>63</v>
      </c>
      <c r="H215" s="14">
        <f t="shared" si="26"/>
        <v>0.19148936170212766</v>
      </c>
      <c r="I215" s="6">
        <f>WORKSHEET!E14</f>
        <v>24</v>
      </c>
      <c r="J215" s="15">
        <f t="shared" si="27"/>
        <v>13.708333333333334</v>
      </c>
      <c r="K215" s="15">
        <f t="shared" si="28"/>
        <v>2.625</v>
      </c>
      <c r="M215" s="30">
        <f t="shared" si="29"/>
        <v>13.708333333333334</v>
      </c>
      <c r="N215" s="5">
        <f t="shared" si="23"/>
        <v>26</v>
      </c>
      <c r="O215" s="5">
        <f t="shared" si="24"/>
        <v>0.01</v>
      </c>
      <c r="P215" s="5">
        <f t="shared" si="30"/>
        <v>26.01</v>
      </c>
      <c r="Q215" s="5">
        <f t="shared" si="25"/>
        <v>26</v>
      </c>
      <c r="R215" s="5" t="str">
        <f t="shared" si="31"/>
        <v>BMW North Scottsdale</v>
      </c>
    </row>
    <row r="216" spans="1:18" ht="17" hidden="1" customHeight="1" x14ac:dyDescent="0.2">
      <c r="A216" s="5" t="s">
        <v>63</v>
      </c>
      <c r="B216" s="5" t="s">
        <v>64</v>
      </c>
      <c r="C216" s="5" t="str">
        <f>A216&amp;"-"&amp;COUNTIF(A$205:A216,A216)</f>
        <v>BMW-2</v>
      </c>
      <c r="D216" s="5" t="str">
        <f>B216&amp;"-"&amp;COUNTIF(B$205:B216,B216)</f>
        <v>Texas-1</v>
      </c>
      <c r="E216" s="6" t="s">
        <v>13</v>
      </c>
      <c r="F216" s="6">
        <f>WORKSHEET!C15</f>
        <v>244</v>
      </c>
      <c r="G216" s="6">
        <f>WORKSHEET!D15</f>
        <v>62</v>
      </c>
      <c r="H216" s="14">
        <f t="shared" si="26"/>
        <v>0.25409836065573771</v>
      </c>
      <c r="I216" s="6">
        <f>WORKSHEET!E15</f>
        <v>24</v>
      </c>
      <c r="J216" s="15">
        <f t="shared" si="27"/>
        <v>10.166666666666666</v>
      </c>
      <c r="K216" s="15">
        <f t="shared" si="28"/>
        <v>2.5833333333333335</v>
      </c>
      <c r="M216" s="30">
        <f t="shared" si="29"/>
        <v>10.166666666666666</v>
      </c>
      <c r="N216" s="5">
        <f t="shared" si="23"/>
        <v>39</v>
      </c>
      <c r="O216" s="5">
        <f t="shared" si="24"/>
        <v>1.0999999999999999E-2</v>
      </c>
      <c r="P216" s="5">
        <f t="shared" si="30"/>
        <v>39.011000000000003</v>
      </c>
      <c r="Q216" s="5">
        <f t="shared" si="25"/>
        <v>39</v>
      </c>
      <c r="R216" s="5" t="str">
        <f t="shared" si="31"/>
        <v>BMW of Austin</v>
      </c>
    </row>
    <row r="217" spans="1:18" ht="17" hidden="1" customHeight="1" x14ac:dyDescent="0.2">
      <c r="A217" s="5" t="s">
        <v>63</v>
      </c>
      <c r="B217" s="5" t="s">
        <v>58</v>
      </c>
      <c r="C217" s="5" t="str">
        <f>A217&amp;"-"&amp;COUNTIF(A$205:A217,A217)</f>
        <v>BMW-3</v>
      </c>
      <c r="D217" s="5" t="str">
        <f>B217&amp;"-"&amp;COUNTIF(B$205:B217,B217)</f>
        <v>Southern California-3</v>
      </c>
      <c r="E217" s="6" t="s">
        <v>124</v>
      </c>
      <c r="F217" s="6">
        <f>WORKSHEET!C16</f>
        <v>15</v>
      </c>
      <c r="G217" s="6">
        <f>WORKSHEET!D16</f>
        <v>3</v>
      </c>
      <c r="H217" s="14">
        <f t="shared" si="26"/>
        <v>0.2</v>
      </c>
      <c r="I217" s="6">
        <f>WORKSHEET!E16</f>
        <v>8</v>
      </c>
      <c r="J217" s="15">
        <f t="shared" si="27"/>
        <v>1.875</v>
      </c>
      <c r="K217" s="15">
        <f t="shared" si="28"/>
        <v>0.375</v>
      </c>
      <c r="M217" s="30">
        <f t="shared" si="29"/>
        <v>1.875</v>
      </c>
      <c r="N217" s="5">
        <f t="shared" si="23"/>
        <v>55</v>
      </c>
      <c r="O217" s="5">
        <f t="shared" si="24"/>
        <v>1.4E-2</v>
      </c>
      <c r="P217" s="5">
        <f t="shared" si="30"/>
        <v>55.014000000000003</v>
      </c>
      <c r="Q217" s="5">
        <f t="shared" si="25"/>
        <v>55</v>
      </c>
      <c r="R217" s="5" t="str">
        <f t="shared" si="31"/>
        <v>BMW/MINI of Escondido</v>
      </c>
    </row>
    <row r="218" spans="1:18" ht="17" hidden="1" customHeight="1" x14ac:dyDescent="0.2">
      <c r="A218" s="5" t="s">
        <v>63</v>
      </c>
      <c r="B218" s="5" t="s">
        <v>60</v>
      </c>
      <c r="C218" s="5" t="str">
        <f>A218&amp;"-"&amp;COUNTIF(A$205:A218,A218)</f>
        <v>BMW-4</v>
      </c>
      <c r="D218" s="5" t="str">
        <f>B218&amp;"-"&amp;COUNTIF(B$205:B218,B218)</f>
        <v>Orange County-3</v>
      </c>
      <c r="E218" s="6" t="s">
        <v>14</v>
      </c>
      <c r="F218" s="6">
        <f>WORKSHEET!C17</f>
        <v>252</v>
      </c>
      <c r="G218" s="6">
        <f>WORKSHEET!D17</f>
        <v>52</v>
      </c>
      <c r="H218" s="14">
        <f t="shared" si="26"/>
        <v>0.20634920634920634</v>
      </c>
      <c r="I218" s="6">
        <f>WORKSHEET!E17</f>
        <v>18</v>
      </c>
      <c r="J218" s="15">
        <f t="shared" si="27"/>
        <v>14</v>
      </c>
      <c r="K218" s="15">
        <f t="shared" si="28"/>
        <v>2.8888888888888888</v>
      </c>
      <c r="M218" s="30">
        <f t="shared" si="29"/>
        <v>14</v>
      </c>
      <c r="N218" s="5">
        <f t="shared" si="23"/>
        <v>24</v>
      </c>
      <c r="O218" s="5">
        <f t="shared" si="24"/>
        <v>1.2E-2</v>
      </c>
      <c r="P218" s="5">
        <f t="shared" si="30"/>
        <v>24.012</v>
      </c>
      <c r="Q218" s="5">
        <f t="shared" si="25"/>
        <v>24</v>
      </c>
      <c r="R218" s="5" t="str">
        <f t="shared" si="31"/>
        <v>BMW of Ontario</v>
      </c>
    </row>
    <row r="219" spans="1:18" ht="17" hidden="1" customHeight="1" x14ac:dyDescent="0.2">
      <c r="A219" s="5" t="s">
        <v>63</v>
      </c>
      <c r="B219" s="5" t="s">
        <v>58</v>
      </c>
      <c r="C219" s="5" t="str">
        <f>A219&amp;"-"&amp;COUNTIF(A$205:A219,A219)</f>
        <v>BMW-5</v>
      </c>
      <c r="D219" s="5" t="str">
        <f>B219&amp;"-"&amp;COUNTIF(B$205:B219,B219)</f>
        <v>Southern California-4</v>
      </c>
      <c r="E219" s="6" t="s">
        <v>15</v>
      </c>
      <c r="F219" s="6">
        <f>WORKSHEET!C18</f>
        <v>150</v>
      </c>
      <c r="G219" s="6">
        <f>WORKSHEET!D18</f>
        <v>67</v>
      </c>
      <c r="H219" s="14">
        <f t="shared" si="26"/>
        <v>0.44666666666666666</v>
      </c>
      <c r="I219" s="6">
        <f>WORKSHEET!E18</f>
        <v>21</v>
      </c>
      <c r="J219" s="15">
        <f t="shared" si="27"/>
        <v>7.1428571428571432</v>
      </c>
      <c r="K219" s="15">
        <f t="shared" si="28"/>
        <v>3.1904761904761907</v>
      </c>
      <c r="M219" s="30">
        <f t="shared" si="29"/>
        <v>7.1428571428571432</v>
      </c>
      <c r="N219" s="5">
        <f t="shared" si="23"/>
        <v>45</v>
      </c>
      <c r="O219" s="5">
        <f t="shared" si="24"/>
        <v>1.2999999999999999E-2</v>
      </c>
      <c r="P219" s="5">
        <f t="shared" si="30"/>
        <v>45.012999999999998</v>
      </c>
      <c r="Q219" s="5">
        <f t="shared" si="25"/>
        <v>45</v>
      </c>
      <c r="R219" s="5" t="str">
        <f t="shared" si="31"/>
        <v>BMW of San Diego</v>
      </c>
    </row>
    <row r="220" spans="1:18" ht="17" hidden="1" customHeight="1" x14ac:dyDescent="0.2">
      <c r="A220" s="5" t="s">
        <v>56</v>
      </c>
      <c r="B220" s="5" t="s">
        <v>61</v>
      </c>
      <c r="C220" s="5" t="str">
        <f>A220&amp;"-"&amp;COUNTIF(A$205:A220,A220)</f>
        <v>Acura-3</v>
      </c>
      <c r="D220" s="5" t="str">
        <f>B220&amp;"-"&amp;COUNTIF(B$205:B220,B220)</f>
        <v>Northern California-2</v>
      </c>
      <c r="E220" s="6" t="s">
        <v>108</v>
      </c>
      <c r="F220" s="6">
        <f>WORKSHEET!C19</f>
        <v>90</v>
      </c>
      <c r="G220" s="6">
        <f>WORKSHEET!D19</f>
        <v>6</v>
      </c>
      <c r="H220" s="14">
        <f t="shared" si="26"/>
        <v>6.6666666666666666E-2</v>
      </c>
      <c r="I220" s="6">
        <f>WORKSHEET!E19</f>
        <v>6</v>
      </c>
      <c r="J220" s="15">
        <f t="shared" si="27"/>
        <v>15</v>
      </c>
      <c r="K220" s="15">
        <f t="shared" si="28"/>
        <v>1</v>
      </c>
      <c r="M220" s="30">
        <f t="shared" si="29"/>
        <v>15</v>
      </c>
      <c r="N220" s="5">
        <f t="shared" si="23"/>
        <v>17</v>
      </c>
      <c r="O220" s="5">
        <f t="shared" si="24"/>
        <v>1.4999999999999999E-2</v>
      </c>
      <c r="P220" s="5">
        <f t="shared" si="30"/>
        <v>17.015000000000001</v>
      </c>
      <c r="Q220" s="5">
        <f t="shared" si="25"/>
        <v>17</v>
      </c>
      <c r="R220" s="5" t="str">
        <f t="shared" si="31"/>
        <v>Capitol Acura</v>
      </c>
    </row>
    <row r="221" spans="1:18" ht="17" hidden="1" customHeight="1" x14ac:dyDescent="0.2">
      <c r="A221" s="5" t="s">
        <v>65</v>
      </c>
      <c r="B221" s="5" t="s">
        <v>61</v>
      </c>
      <c r="C221" s="5" t="str">
        <f>A221&amp;"-"&amp;COUNTIF(A$205:A221,A221)</f>
        <v>Honda-1</v>
      </c>
      <c r="D221" s="5" t="str">
        <f>B221&amp;"-"&amp;COUNTIF(B$205:B221,B221)</f>
        <v>Northern California-3</v>
      </c>
      <c r="E221" s="6" t="s">
        <v>16</v>
      </c>
      <c r="F221" s="6">
        <f>WORKSHEET!C20</f>
        <v>501</v>
      </c>
      <c r="G221" s="6">
        <f>WORKSHEET!D20</f>
        <v>53</v>
      </c>
      <c r="H221" s="14">
        <f t="shared" si="26"/>
        <v>0.10578842315369262</v>
      </c>
      <c r="I221" s="6">
        <f>WORKSHEET!E20</f>
        <v>19</v>
      </c>
      <c r="J221" s="15">
        <f t="shared" si="27"/>
        <v>26.368421052631579</v>
      </c>
      <c r="K221" s="15">
        <f t="shared" si="28"/>
        <v>2.7894736842105261</v>
      </c>
      <c r="M221" s="30">
        <f t="shared" si="29"/>
        <v>26.368421052631579</v>
      </c>
      <c r="N221" s="5">
        <f t="shared" si="23"/>
        <v>4</v>
      </c>
      <c r="O221" s="5">
        <f t="shared" si="24"/>
        <v>1.6E-2</v>
      </c>
      <c r="P221" s="5">
        <f t="shared" si="30"/>
        <v>4.016</v>
      </c>
      <c r="Q221" s="5">
        <f t="shared" si="25"/>
        <v>4</v>
      </c>
      <c r="R221" s="5" t="str">
        <f t="shared" si="31"/>
        <v>Capitol Honda</v>
      </c>
    </row>
    <row r="222" spans="1:18" ht="17" hidden="1" customHeight="1" x14ac:dyDescent="0.2">
      <c r="A222" s="5" t="s">
        <v>63</v>
      </c>
      <c r="B222" s="5" t="s">
        <v>60</v>
      </c>
      <c r="C222" s="5" t="str">
        <f>A222&amp;"-"&amp;COUNTIF(A$205:A222,A222)</f>
        <v>BMW-6</v>
      </c>
      <c r="D222" s="5" t="str">
        <f>B222&amp;"-"&amp;COUNTIF(B$205:B222,B222)</f>
        <v>Orange County-4</v>
      </c>
      <c r="E222" s="6" t="s">
        <v>17</v>
      </c>
      <c r="F222" s="6">
        <f>WORKSHEET!C21</f>
        <v>300</v>
      </c>
      <c r="G222" s="6">
        <f>WORKSHEET!D21</f>
        <v>87</v>
      </c>
      <c r="H222" s="14">
        <f t="shared" si="26"/>
        <v>0.28999999999999998</v>
      </c>
      <c r="I222" s="6">
        <f>WORKSHEET!E21</f>
        <v>26</v>
      </c>
      <c r="J222" s="15">
        <f t="shared" si="27"/>
        <v>11.538461538461538</v>
      </c>
      <c r="K222" s="15">
        <f t="shared" si="28"/>
        <v>3.3461538461538463</v>
      </c>
      <c r="M222" s="30">
        <f t="shared" si="29"/>
        <v>11.538461538461538</v>
      </c>
      <c r="N222" s="5">
        <f t="shared" si="23"/>
        <v>34</v>
      </c>
      <c r="O222" s="5">
        <f t="shared" si="24"/>
        <v>1.7000000000000001E-2</v>
      </c>
      <c r="P222" s="5">
        <f t="shared" si="30"/>
        <v>34.017000000000003</v>
      </c>
      <c r="Q222" s="5">
        <f t="shared" si="25"/>
        <v>34</v>
      </c>
      <c r="R222" s="5" t="str">
        <f t="shared" si="31"/>
        <v>Crevier BMW</v>
      </c>
    </row>
    <row r="223" spans="1:18" ht="17" hidden="1" customHeight="1" x14ac:dyDescent="0.2">
      <c r="A223" s="5" t="s">
        <v>66</v>
      </c>
      <c r="B223" s="5" t="s">
        <v>60</v>
      </c>
      <c r="C223" s="5" t="str">
        <f>A223&amp;"-"&amp;COUNTIF(A$205:A223,A223)</f>
        <v>MINI-1</v>
      </c>
      <c r="D223" s="5" t="str">
        <f>B223&amp;"-"&amp;COUNTIF(B$205:B223,B223)</f>
        <v>Orange County-5</v>
      </c>
      <c r="E223" s="6" t="s">
        <v>18</v>
      </c>
      <c r="F223" s="6">
        <f>WORKSHEET!C22</f>
        <v>68</v>
      </c>
      <c r="G223" s="6">
        <f>WORKSHEET!D22</f>
        <v>16</v>
      </c>
      <c r="H223" s="14">
        <f t="shared" si="26"/>
        <v>0.23529411764705882</v>
      </c>
      <c r="I223" s="6">
        <f>WORKSHEET!E22</f>
        <v>4</v>
      </c>
      <c r="J223" s="15">
        <f t="shared" si="27"/>
        <v>17</v>
      </c>
      <c r="K223" s="15">
        <f t="shared" si="28"/>
        <v>4</v>
      </c>
      <c r="M223" s="30">
        <f t="shared" si="29"/>
        <v>17</v>
      </c>
      <c r="N223" s="5">
        <f t="shared" si="23"/>
        <v>11</v>
      </c>
      <c r="O223" s="5">
        <f t="shared" si="24"/>
        <v>1.7999999999999999E-2</v>
      </c>
      <c r="P223" s="5">
        <f t="shared" si="30"/>
        <v>11.018000000000001</v>
      </c>
      <c r="Q223" s="5">
        <f t="shared" si="25"/>
        <v>11</v>
      </c>
      <c r="R223" s="5" t="str">
        <f t="shared" si="31"/>
        <v>Crevier MINI</v>
      </c>
    </row>
    <row r="224" spans="1:18" ht="17" hidden="1" customHeight="1" x14ac:dyDescent="0.2">
      <c r="A224" s="5" t="s">
        <v>126</v>
      </c>
      <c r="B224" s="5" t="s">
        <v>64</v>
      </c>
      <c r="C224" s="5" t="str">
        <f>A224&amp;"-"&amp;COUNTIF(A$205:A224,A224)</f>
        <v>Genesis-1</v>
      </c>
      <c r="D224" s="5" t="str">
        <f>B224&amp;"-"&amp;COUNTIF(B$205:B224,B224)</f>
        <v>Texas-2</v>
      </c>
      <c r="E224" s="6" t="s">
        <v>123</v>
      </c>
      <c r="F224" s="6">
        <f>WORKSHEET!C23</f>
        <v>14</v>
      </c>
      <c r="G224" s="6">
        <f>WORKSHEET!D23</f>
        <v>4</v>
      </c>
      <c r="H224" s="14">
        <f t="shared" ref="H224" si="32">IFERROR(G224/F224,"-")</f>
        <v>0.2857142857142857</v>
      </c>
      <c r="I224" s="6">
        <f>WORKSHEET!E23</f>
        <v>7</v>
      </c>
      <c r="J224" s="15">
        <f t="shared" ref="J224" si="33">IFERROR(F224/I224,"-")</f>
        <v>2</v>
      </c>
      <c r="K224" s="15">
        <f t="shared" ref="K224" si="34">IFERROR(G224/I224,"-")</f>
        <v>0.5714285714285714</v>
      </c>
      <c r="M224" s="30">
        <f t="shared" ref="M224" si="35">F224/I224</f>
        <v>2</v>
      </c>
      <c r="N224" s="5">
        <f t="shared" ref="N224" si="36">RANK(M224,$M$206:$M$262,0)</f>
        <v>54</v>
      </c>
      <c r="O224" s="5">
        <f t="shared" ref="O224" si="37">(COUNTIFS($E$206:$E$262,"&lt;"&amp;E224)+1)/1000</f>
        <v>1.9E-2</v>
      </c>
      <c r="P224" s="5">
        <f t="shared" ref="P224" si="38">N224+O224</f>
        <v>54.018999999999998</v>
      </c>
      <c r="Q224" s="5">
        <f t="shared" ref="Q224" si="39">RANK(P224,$P$206:$P$262,1)</f>
        <v>54</v>
      </c>
      <c r="R224" s="5" t="str">
        <f t="shared" ref="R224" si="40">E224</f>
        <v>Genesis of Round Rock</v>
      </c>
    </row>
    <row r="225" spans="1:18" ht="17" hidden="1" customHeight="1" x14ac:dyDescent="0.2">
      <c r="A225" s="5" t="s">
        <v>65</v>
      </c>
      <c r="B225" s="5" t="s">
        <v>64</v>
      </c>
      <c r="C225" s="5" t="str">
        <f>A225&amp;"-"&amp;COUNTIF(A$205:A225,A225)</f>
        <v>Honda-2</v>
      </c>
      <c r="D225" s="5" t="str">
        <f>B225&amp;"-"&amp;COUNTIF(B$205:B225,B225)</f>
        <v>Texas-3</v>
      </c>
      <c r="E225" s="6" t="s">
        <v>19</v>
      </c>
      <c r="F225" s="6">
        <f>WORKSHEET!C24</f>
        <v>20</v>
      </c>
      <c r="G225" s="6">
        <f>WORKSHEET!D24</f>
        <v>7</v>
      </c>
      <c r="H225" s="14">
        <f t="shared" si="26"/>
        <v>0.35</v>
      </c>
      <c r="I225" s="6">
        <f>WORKSHEET!E24</f>
        <v>13</v>
      </c>
      <c r="J225" s="15">
        <f t="shared" si="27"/>
        <v>1.5384615384615385</v>
      </c>
      <c r="K225" s="15">
        <f t="shared" si="28"/>
        <v>0.53846153846153844</v>
      </c>
      <c r="M225" s="30">
        <f t="shared" si="29"/>
        <v>1.5384615384615385</v>
      </c>
      <c r="N225" s="5">
        <f t="shared" ref="N225:N243" si="41">RANK(M225,$M$206:$M$262,0)</f>
        <v>56</v>
      </c>
      <c r="O225" s="5">
        <f t="shared" ref="O225:O243" si="42">(COUNTIFS($E$206:$E$262,"&lt;"&amp;E225)+1)/1000</f>
        <v>0.02</v>
      </c>
      <c r="P225" s="5">
        <f t="shared" si="30"/>
        <v>56.02</v>
      </c>
      <c r="Q225" s="5">
        <f t="shared" ref="Q225:Q243" si="43">RANK(P225,$P$206:$P$262,1)</f>
        <v>56</v>
      </c>
      <c r="R225" s="5" t="str">
        <f t="shared" si="31"/>
        <v>Honda Leander</v>
      </c>
    </row>
    <row r="226" spans="1:18" ht="17" hidden="1" customHeight="1" x14ac:dyDescent="0.2">
      <c r="A226" s="5" t="s">
        <v>65</v>
      </c>
      <c r="B226" s="5" t="s">
        <v>61</v>
      </c>
      <c r="C226" s="5" t="str">
        <f>A226&amp;"-"&amp;COUNTIF(A$205:A226,A226)</f>
        <v>Honda-3</v>
      </c>
      <c r="D226" s="5" t="str">
        <f>B226&amp;"-"&amp;COUNTIF(B$205:B226,B226)</f>
        <v>Northern California-4</v>
      </c>
      <c r="E226" s="6" t="s">
        <v>20</v>
      </c>
      <c r="F226" s="6">
        <f>WORKSHEET!C25</f>
        <v>122</v>
      </c>
      <c r="G226" s="6">
        <f>WORKSHEET!D25</f>
        <v>16</v>
      </c>
      <c r="H226" s="14">
        <f t="shared" si="26"/>
        <v>0.13114754098360656</v>
      </c>
      <c r="I226" s="6">
        <f>WORKSHEET!E25</f>
        <v>16</v>
      </c>
      <c r="J226" s="15">
        <f t="shared" si="27"/>
        <v>7.625</v>
      </c>
      <c r="K226" s="15">
        <f t="shared" si="28"/>
        <v>1</v>
      </c>
      <c r="M226" s="30">
        <f t="shared" si="29"/>
        <v>7.625</v>
      </c>
      <c r="N226" s="5">
        <f t="shared" si="41"/>
        <v>44</v>
      </c>
      <c r="O226" s="5">
        <f t="shared" si="42"/>
        <v>2.1000000000000001E-2</v>
      </c>
      <c r="P226" s="5">
        <f t="shared" si="30"/>
        <v>44.021000000000001</v>
      </c>
      <c r="Q226" s="5">
        <f t="shared" si="43"/>
        <v>44</v>
      </c>
      <c r="R226" s="5" t="str">
        <f t="shared" si="31"/>
        <v>Honda North</v>
      </c>
    </row>
    <row r="227" spans="1:18" ht="17" hidden="1" customHeight="1" x14ac:dyDescent="0.2">
      <c r="A227" s="5" t="s">
        <v>65</v>
      </c>
      <c r="B227" s="5" t="s">
        <v>58</v>
      </c>
      <c r="C227" s="5" t="str">
        <f>A227&amp;"-"&amp;COUNTIF(A$205:A227,A227)</f>
        <v>Honda-4</v>
      </c>
      <c r="D227" s="5" t="str">
        <f>B227&amp;"-"&amp;COUNTIF(B$205:B227,B227)</f>
        <v>Southern California-5</v>
      </c>
      <c r="E227" s="6" t="s">
        <v>21</v>
      </c>
      <c r="F227" s="6">
        <f>WORKSHEET!C26</f>
        <v>173</v>
      </c>
      <c r="G227" s="6">
        <f>WORKSHEET!D26</f>
        <v>30</v>
      </c>
      <c r="H227" s="14">
        <f t="shared" si="26"/>
        <v>0.17341040462427745</v>
      </c>
      <c r="I227" s="6">
        <f>WORKSHEET!E26</f>
        <v>9</v>
      </c>
      <c r="J227" s="15">
        <f t="shared" si="27"/>
        <v>19.222222222222221</v>
      </c>
      <c r="K227" s="15">
        <f t="shared" si="28"/>
        <v>3.3333333333333335</v>
      </c>
      <c r="M227" s="30">
        <f t="shared" si="29"/>
        <v>19.222222222222221</v>
      </c>
      <c r="N227" s="5">
        <f t="shared" si="41"/>
        <v>6</v>
      </c>
      <c r="O227" s="5">
        <f t="shared" si="42"/>
        <v>2.1999999999999999E-2</v>
      </c>
      <c r="P227" s="5">
        <f t="shared" si="30"/>
        <v>6.0220000000000002</v>
      </c>
      <c r="Q227" s="5">
        <f t="shared" si="43"/>
        <v>6</v>
      </c>
      <c r="R227" s="5" t="str">
        <f t="shared" si="31"/>
        <v>Honda of Escondido</v>
      </c>
    </row>
    <row r="228" spans="1:18" ht="17" hidden="1" customHeight="1" x14ac:dyDescent="0.2">
      <c r="A228" s="5" t="s">
        <v>67</v>
      </c>
      <c r="B228" s="5" t="s">
        <v>64</v>
      </c>
      <c r="C228" s="5" t="str">
        <f>A228&amp;"-"&amp;COUNTIF(A$205:A228,A228)</f>
        <v>Hyundai-1</v>
      </c>
      <c r="D228" s="5" t="str">
        <f>B228&amp;"-"&amp;COUNTIF(B$205:B228,B228)</f>
        <v>Texas-4</v>
      </c>
      <c r="E228" s="6" t="s">
        <v>22</v>
      </c>
      <c r="F228" s="6">
        <f>WORKSHEET!C27</f>
        <v>228</v>
      </c>
      <c r="G228" s="6">
        <f>WORKSHEET!D27</f>
        <v>38</v>
      </c>
      <c r="H228" s="14">
        <f t="shared" si="26"/>
        <v>0.16666666666666666</v>
      </c>
      <c r="I228" s="6">
        <f>WORKSHEET!E27</f>
        <v>13</v>
      </c>
      <c r="J228" s="15">
        <f t="shared" si="27"/>
        <v>17.53846153846154</v>
      </c>
      <c r="K228" s="15">
        <f t="shared" si="28"/>
        <v>2.9230769230769229</v>
      </c>
      <c r="M228" s="30">
        <f t="shared" si="29"/>
        <v>17.53846153846154</v>
      </c>
      <c r="N228" s="5">
        <f t="shared" si="41"/>
        <v>9</v>
      </c>
      <c r="O228" s="5">
        <f t="shared" si="42"/>
        <v>2.3E-2</v>
      </c>
      <c r="P228" s="5">
        <f t="shared" si="30"/>
        <v>9.0229999999999997</v>
      </c>
      <c r="Q228" s="5">
        <f t="shared" si="43"/>
        <v>9</v>
      </c>
      <c r="R228" s="5" t="str">
        <f t="shared" si="31"/>
        <v>Hyundai of Pharr</v>
      </c>
    </row>
    <row r="229" spans="1:18" ht="17" hidden="1" customHeight="1" x14ac:dyDescent="0.2">
      <c r="A229" s="5" t="s">
        <v>56</v>
      </c>
      <c r="B229" s="5" t="s">
        <v>58</v>
      </c>
      <c r="C229" s="5" t="str">
        <f>A229&amp;"-"&amp;COUNTIF(A$205:A229,A229)</f>
        <v>Acura-4</v>
      </c>
      <c r="D229" s="5" t="str">
        <f>B229&amp;"-"&amp;COUNTIF(B$205:B229,B229)</f>
        <v>Southern California-6</v>
      </c>
      <c r="E229" s="6" t="s">
        <v>23</v>
      </c>
      <c r="F229" s="6">
        <f>WORKSHEET!C28</f>
        <v>20</v>
      </c>
      <c r="G229" s="6">
        <f>WORKSHEET!D28</f>
        <v>9</v>
      </c>
      <c r="H229" s="14">
        <f t="shared" si="26"/>
        <v>0.45</v>
      </c>
      <c r="I229" s="6">
        <f>WORKSHEET!E28</f>
        <v>4</v>
      </c>
      <c r="J229" s="15">
        <f t="shared" si="27"/>
        <v>5</v>
      </c>
      <c r="K229" s="15">
        <f t="shared" si="28"/>
        <v>2.25</v>
      </c>
      <c r="M229" s="30">
        <f t="shared" si="29"/>
        <v>5</v>
      </c>
      <c r="N229" s="5">
        <f t="shared" si="41"/>
        <v>50</v>
      </c>
      <c r="O229" s="5">
        <f t="shared" si="42"/>
        <v>2.4E-2</v>
      </c>
      <c r="P229" s="5">
        <f t="shared" si="30"/>
        <v>50.024000000000001</v>
      </c>
      <c r="Q229" s="5">
        <f t="shared" si="43"/>
        <v>50</v>
      </c>
      <c r="R229" s="5" t="str">
        <f t="shared" si="31"/>
        <v>Kearny Mesa Acura</v>
      </c>
    </row>
    <row r="230" spans="1:18" ht="17" hidden="1" customHeight="1" x14ac:dyDescent="0.2">
      <c r="A230" s="5" t="s">
        <v>69</v>
      </c>
      <c r="B230" s="5" t="s">
        <v>58</v>
      </c>
      <c r="C230" s="5" t="str">
        <f>A230&amp;"-"&amp;COUNTIF(A$205:A230,A230)</f>
        <v>Toyota-1</v>
      </c>
      <c r="D230" s="5" t="str">
        <f>B230&amp;"-"&amp;COUNTIF(B$205:B230,B230)</f>
        <v>Southern California-7</v>
      </c>
      <c r="E230" s="6" t="s">
        <v>24</v>
      </c>
      <c r="F230" s="6">
        <f>WORKSHEET!C29</f>
        <v>232</v>
      </c>
      <c r="G230" s="6">
        <f>WORKSHEET!D29</f>
        <v>36</v>
      </c>
      <c r="H230" s="14">
        <f t="shared" si="26"/>
        <v>0.15517241379310345</v>
      </c>
      <c r="I230" s="6">
        <f>WORKSHEET!E29</f>
        <v>15</v>
      </c>
      <c r="J230" s="15">
        <f t="shared" si="27"/>
        <v>15.466666666666667</v>
      </c>
      <c r="K230" s="15">
        <f t="shared" si="28"/>
        <v>2.4</v>
      </c>
      <c r="M230" s="30">
        <f t="shared" si="29"/>
        <v>15.466666666666667</v>
      </c>
      <c r="N230" s="5">
        <f t="shared" si="41"/>
        <v>15</v>
      </c>
      <c r="O230" s="5">
        <f t="shared" si="42"/>
        <v>2.5000000000000001E-2</v>
      </c>
      <c r="P230" s="5">
        <f t="shared" si="30"/>
        <v>15.025</v>
      </c>
      <c r="Q230" s="5">
        <f t="shared" si="43"/>
        <v>15</v>
      </c>
      <c r="R230" s="5" t="str">
        <f t="shared" si="31"/>
        <v>Kearny Mesa Toyota</v>
      </c>
    </row>
    <row r="231" spans="1:18" ht="17" hidden="1" customHeight="1" x14ac:dyDescent="0.2">
      <c r="A231" s="5" t="s">
        <v>131</v>
      </c>
      <c r="B231" s="5" t="s">
        <v>57</v>
      </c>
      <c r="C231" s="5" t="str">
        <f>A231&amp;"-"&amp;COUNTIF(A$205:A231,A231)</f>
        <v>Lambo-1</v>
      </c>
      <c r="D231" s="5" t="str">
        <f>B231&amp;"-"&amp;COUNTIF(B$205:B231,B231)</f>
        <v>Arizona-6</v>
      </c>
      <c r="E231" s="6" t="s">
        <v>130</v>
      </c>
      <c r="F231" s="6">
        <f>WORKSHEET!C30</f>
        <v>4</v>
      </c>
      <c r="G231" s="6">
        <f>WORKSHEET!D30</f>
        <v>4</v>
      </c>
      <c r="H231" s="14">
        <f t="shared" si="26"/>
        <v>1</v>
      </c>
      <c r="I231" s="6">
        <f>WORKSHEET!E30</f>
        <v>1</v>
      </c>
      <c r="J231" s="15">
        <f t="shared" si="27"/>
        <v>4</v>
      </c>
      <c r="K231" s="15">
        <f t="shared" si="28"/>
        <v>4</v>
      </c>
      <c r="M231" s="30">
        <f t="shared" si="29"/>
        <v>4</v>
      </c>
      <c r="N231" s="5">
        <f t="shared" si="41"/>
        <v>52</v>
      </c>
      <c r="O231" s="5">
        <f t="shared" si="42"/>
        <v>2.5999999999999999E-2</v>
      </c>
      <c r="P231" s="5">
        <f t="shared" si="30"/>
        <v>52.026000000000003</v>
      </c>
      <c r="Q231" s="5">
        <f t="shared" si="43"/>
        <v>52</v>
      </c>
      <c r="R231" s="5" t="str">
        <f t="shared" si="31"/>
        <v>Lamborghini North Scottsdale</v>
      </c>
    </row>
    <row r="232" spans="1:18" ht="17" hidden="1" customHeight="1" x14ac:dyDescent="0.2">
      <c r="A232" s="5" t="s">
        <v>68</v>
      </c>
      <c r="B232" s="5" t="s">
        <v>57</v>
      </c>
      <c r="C232" s="5" t="str">
        <f>A232&amp;"-"&amp;COUNTIF(A$205:A232,A232)</f>
        <v>JLR-1</v>
      </c>
      <c r="D232" s="5" t="str">
        <f>B232&amp;"-"&amp;COUNTIF(B$205:B232,B232)</f>
        <v>Arizona-7</v>
      </c>
      <c r="E232" s="6" t="s">
        <v>121</v>
      </c>
      <c r="F232" s="6">
        <f>WORKSHEET!C31</f>
        <v>71</v>
      </c>
      <c r="G232" s="6">
        <f>WORKSHEET!D31</f>
        <v>15</v>
      </c>
      <c r="H232" s="14">
        <f t="shared" si="26"/>
        <v>0.21126760563380281</v>
      </c>
      <c r="I232" s="6">
        <f>WORKSHEET!E31</f>
        <v>5</v>
      </c>
      <c r="J232" s="15">
        <f t="shared" si="27"/>
        <v>14.2</v>
      </c>
      <c r="K232" s="15">
        <f t="shared" si="28"/>
        <v>3</v>
      </c>
      <c r="M232" s="30">
        <f t="shared" si="29"/>
        <v>14.2</v>
      </c>
      <c r="N232" s="5">
        <f t="shared" si="41"/>
        <v>21</v>
      </c>
      <c r="O232" s="5">
        <f t="shared" si="42"/>
        <v>2.7E-2</v>
      </c>
      <c r="P232" s="5">
        <f t="shared" si="30"/>
        <v>21.027000000000001</v>
      </c>
      <c r="Q232" s="5">
        <f t="shared" si="43"/>
        <v>21</v>
      </c>
      <c r="R232" s="5" t="str">
        <f t="shared" si="31"/>
        <v>Land Rover Chandler</v>
      </c>
    </row>
    <row r="233" spans="1:18" ht="17" hidden="1" customHeight="1" x14ac:dyDescent="0.2">
      <c r="A233" s="5" t="s">
        <v>68</v>
      </c>
      <c r="B233" s="5" t="s">
        <v>57</v>
      </c>
      <c r="C233" s="5" t="str">
        <f>A233&amp;"-"&amp;COUNTIF(A$205:A233,A233)</f>
        <v>JLR-2</v>
      </c>
      <c r="D233" s="5" t="str">
        <f>B233&amp;"-"&amp;COUNTIF(B$205:B233,B233)</f>
        <v>Arizona-8</v>
      </c>
      <c r="E233" s="6" t="s">
        <v>122</v>
      </c>
      <c r="F233" s="6">
        <f>WORKSHEET!C32</f>
        <v>126</v>
      </c>
      <c r="G233" s="6">
        <f>WORKSHEET!D32</f>
        <v>20</v>
      </c>
      <c r="H233" s="14">
        <f t="shared" si="26"/>
        <v>0.15873015873015872</v>
      </c>
      <c r="I233" s="6">
        <f>WORKSHEET!E32</f>
        <v>8</v>
      </c>
      <c r="J233" s="15">
        <f t="shared" si="27"/>
        <v>15.75</v>
      </c>
      <c r="K233" s="15">
        <f t="shared" si="28"/>
        <v>2.5</v>
      </c>
      <c r="M233" s="30">
        <f t="shared" si="29"/>
        <v>15.75</v>
      </c>
      <c r="N233" s="5">
        <f t="shared" si="41"/>
        <v>14</v>
      </c>
      <c r="O233" s="5">
        <f t="shared" si="42"/>
        <v>2.8000000000000001E-2</v>
      </c>
      <c r="P233" s="5">
        <f t="shared" si="30"/>
        <v>14.028</v>
      </c>
      <c r="Q233" s="5">
        <f t="shared" si="43"/>
        <v>14</v>
      </c>
      <c r="R233" s="5" t="str">
        <f t="shared" si="31"/>
        <v>Land Rover North Scottsdale</v>
      </c>
    </row>
    <row r="234" spans="1:18" ht="17" hidden="1" customHeight="1" x14ac:dyDescent="0.2">
      <c r="A234" s="5" t="s">
        <v>70</v>
      </c>
      <c r="B234" s="5" t="s">
        <v>64</v>
      </c>
      <c r="C234" s="5" t="str">
        <f>A234&amp;"-"&amp;COUNTIF(A$205:A234,A234)</f>
        <v>Lexus-1</v>
      </c>
      <c r="D234" s="5" t="str">
        <f>B234&amp;"-"&amp;COUNTIF(B$205:B234,B234)</f>
        <v>Texas-5</v>
      </c>
      <c r="E234" s="6" t="s">
        <v>25</v>
      </c>
      <c r="F234" s="6">
        <f>WORKSHEET!C33</f>
        <v>474</v>
      </c>
      <c r="G234" s="6">
        <f>WORKSHEET!D33</f>
        <v>98</v>
      </c>
      <c r="H234" s="14">
        <f t="shared" si="26"/>
        <v>0.20675105485232068</v>
      </c>
      <c r="I234" s="6">
        <f>WORKSHEET!E33</f>
        <v>16</v>
      </c>
      <c r="J234" s="15">
        <f t="shared" si="27"/>
        <v>29.625</v>
      </c>
      <c r="K234" s="15">
        <f t="shared" si="28"/>
        <v>6.125</v>
      </c>
      <c r="M234" s="30">
        <f t="shared" si="29"/>
        <v>29.625</v>
      </c>
      <c r="N234" s="5">
        <f t="shared" si="41"/>
        <v>2</v>
      </c>
      <c r="O234" s="5">
        <f t="shared" si="42"/>
        <v>2.9000000000000001E-2</v>
      </c>
      <c r="P234" s="5">
        <f t="shared" si="30"/>
        <v>2.0289999999999999</v>
      </c>
      <c r="Q234" s="5">
        <f t="shared" si="43"/>
        <v>2</v>
      </c>
      <c r="R234" s="5" t="str">
        <f t="shared" si="31"/>
        <v>Lexus of Austin</v>
      </c>
    </row>
    <row r="235" spans="1:18" ht="17" hidden="1" customHeight="1" x14ac:dyDescent="0.2">
      <c r="A235" s="5" t="s">
        <v>70</v>
      </c>
      <c r="B235" s="5" t="s">
        <v>57</v>
      </c>
      <c r="C235" s="5" t="str">
        <f>A235&amp;"-"&amp;COUNTIF(A$205:A235,A235)</f>
        <v>Lexus-2</v>
      </c>
      <c r="D235" s="5" t="str">
        <f>B235&amp;"-"&amp;COUNTIF(B$205:B235,B235)</f>
        <v>Arizona-9</v>
      </c>
      <c r="E235" s="6" t="s">
        <v>26</v>
      </c>
      <c r="F235" s="6">
        <f>WORKSHEET!C34</f>
        <v>79</v>
      </c>
      <c r="G235" s="6">
        <f>WORKSHEET!D34</f>
        <v>12</v>
      </c>
      <c r="H235" s="14">
        <f t="shared" si="26"/>
        <v>0.15189873417721519</v>
      </c>
      <c r="I235" s="6">
        <f>WORKSHEET!E34</f>
        <v>7</v>
      </c>
      <c r="J235" s="15">
        <f t="shared" si="27"/>
        <v>11.285714285714286</v>
      </c>
      <c r="K235" s="15">
        <f t="shared" si="28"/>
        <v>1.7142857142857142</v>
      </c>
      <c r="M235" s="30">
        <f t="shared" si="29"/>
        <v>11.285714285714286</v>
      </c>
      <c r="N235" s="5">
        <f t="shared" si="41"/>
        <v>36</v>
      </c>
      <c r="O235" s="5">
        <f t="shared" si="42"/>
        <v>0.03</v>
      </c>
      <c r="P235" s="5">
        <f t="shared" si="30"/>
        <v>36.03</v>
      </c>
      <c r="Q235" s="5">
        <f t="shared" si="43"/>
        <v>36</v>
      </c>
      <c r="R235" s="5" t="str">
        <f t="shared" si="31"/>
        <v>Lexus of Chandler</v>
      </c>
    </row>
    <row r="236" spans="1:18" ht="17" hidden="1" customHeight="1" x14ac:dyDescent="0.2">
      <c r="A236" s="5" t="s">
        <v>70</v>
      </c>
      <c r="B236" s="5" t="s">
        <v>64</v>
      </c>
      <c r="C236" s="5" t="str">
        <f>A236&amp;"-"&amp;COUNTIF(A$205:A236,A236)</f>
        <v>Lexus-3</v>
      </c>
      <c r="D236" s="5" t="str">
        <f>B236&amp;"-"&amp;COUNTIF(B$205:B236,B236)</f>
        <v>Texas-6</v>
      </c>
      <c r="E236" s="6" t="s">
        <v>27</v>
      </c>
      <c r="F236" s="6">
        <f>WORKSHEET!C35</f>
        <v>135</v>
      </c>
      <c r="G236" s="6">
        <f>WORKSHEET!D35</f>
        <v>30</v>
      </c>
      <c r="H236" s="14">
        <f t="shared" si="26"/>
        <v>0.22222222222222221</v>
      </c>
      <c r="I236" s="6">
        <f>WORKSHEET!E35</f>
        <v>9</v>
      </c>
      <c r="J236" s="15">
        <f t="shared" si="27"/>
        <v>15</v>
      </c>
      <c r="K236" s="15">
        <f t="shared" si="28"/>
        <v>3.3333333333333335</v>
      </c>
      <c r="M236" s="30">
        <f t="shared" si="29"/>
        <v>15</v>
      </c>
      <c r="N236" s="5">
        <f t="shared" si="41"/>
        <v>17</v>
      </c>
      <c r="O236" s="5">
        <f t="shared" si="42"/>
        <v>3.1E-2</v>
      </c>
      <c r="P236" s="5">
        <f t="shared" si="30"/>
        <v>17.030999999999999</v>
      </c>
      <c r="Q236" s="5">
        <f t="shared" si="43"/>
        <v>18</v>
      </c>
      <c r="R236" s="5" t="str">
        <f t="shared" si="31"/>
        <v>Lexus of Lakeway</v>
      </c>
    </row>
    <row r="237" spans="1:18" ht="17" hidden="1" customHeight="1" x14ac:dyDescent="0.2">
      <c r="A237" s="5" t="s">
        <v>70</v>
      </c>
      <c r="B237" s="5" t="s">
        <v>58</v>
      </c>
      <c r="C237" s="5" t="str">
        <f>A237&amp;"-"&amp;COUNTIF(A$205:A237,A237)</f>
        <v>Lexus-4</v>
      </c>
      <c r="D237" s="5" t="str">
        <f>B237&amp;"-"&amp;COUNTIF(B$205:B237,B237)</f>
        <v>Southern California-8</v>
      </c>
      <c r="E237" s="6" t="s">
        <v>28</v>
      </c>
      <c r="F237" s="6">
        <f>WORKSHEET!C36</f>
        <v>297</v>
      </c>
      <c r="G237" s="6">
        <f>WORKSHEET!D36</f>
        <v>40</v>
      </c>
      <c r="H237" s="14">
        <f t="shared" si="26"/>
        <v>0.13468013468013468</v>
      </c>
      <c r="I237" s="6">
        <f>WORKSHEET!E36</f>
        <v>15</v>
      </c>
      <c r="J237" s="15">
        <f t="shared" si="27"/>
        <v>19.8</v>
      </c>
      <c r="K237" s="15">
        <f t="shared" si="28"/>
        <v>2.6666666666666665</v>
      </c>
      <c r="M237" s="30">
        <f t="shared" si="29"/>
        <v>19.8</v>
      </c>
      <c r="N237" s="5">
        <f t="shared" si="41"/>
        <v>5</v>
      </c>
      <c r="O237" s="5">
        <f t="shared" si="42"/>
        <v>3.2000000000000001E-2</v>
      </c>
      <c r="P237" s="5">
        <f t="shared" si="30"/>
        <v>5.032</v>
      </c>
      <c r="Q237" s="5">
        <f t="shared" si="43"/>
        <v>5</v>
      </c>
      <c r="R237" s="5" t="str">
        <f t="shared" si="31"/>
        <v>Lexus San Diego</v>
      </c>
    </row>
    <row r="238" spans="1:18" ht="17" hidden="1" customHeight="1" x14ac:dyDescent="0.2">
      <c r="A238" s="5" t="s">
        <v>71</v>
      </c>
      <c r="B238" s="5" t="s">
        <v>60</v>
      </c>
      <c r="C238" s="5" t="str">
        <f>A238&amp;"-"&amp;COUNTIF(A$205:A238,A238)</f>
        <v>Lincoln-1</v>
      </c>
      <c r="D238" s="5" t="str">
        <f>B238&amp;"-"&amp;COUNTIF(B$205:B238,B238)</f>
        <v>Orange County-6</v>
      </c>
      <c r="E238" s="6" t="s">
        <v>29</v>
      </c>
      <c r="F238" s="6">
        <f>WORKSHEET!C37</f>
        <v>36</v>
      </c>
      <c r="G238" s="6">
        <f>WORKSHEET!D37</f>
        <v>4</v>
      </c>
      <c r="H238" s="14">
        <f t="shared" si="26"/>
        <v>0.1111111111111111</v>
      </c>
      <c r="I238" s="6">
        <f>WORKSHEET!E37</f>
        <v>4</v>
      </c>
      <c r="J238" s="15">
        <f t="shared" si="27"/>
        <v>9</v>
      </c>
      <c r="K238" s="15">
        <f t="shared" si="28"/>
        <v>1</v>
      </c>
      <c r="M238" s="30">
        <f t="shared" si="29"/>
        <v>9</v>
      </c>
      <c r="N238" s="5">
        <f t="shared" si="41"/>
        <v>42</v>
      </c>
      <c r="O238" s="5">
        <f t="shared" si="42"/>
        <v>3.3000000000000002E-2</v>
      </c>
      <c r="P238" s="5">
        <f t="shared" si="30"/>
        <v>42.033000000000001</v>
      </c>
      <c r="Q238" s="5">
        <f t="shared" si="43"/>
        <v>42</v>
      </c>
      <c r="R238" s="5" t="str">
        <f t="shared" si="31"/>
        <v>Lincoln South Coast</v>
      </c>
    </row>
    <row r="239" spans="1:18" ht="17" hidden="1" customHeight="1" x14ac:dyDescent="0.2">
      <c r="A239" s="5" t="s">
        <v>72</v>
      </c>
      <c r="B239" s="5" t="s">
        <v>58</v>
      </c>
      <c r="C239" s="5" t="str">
        <f>A239&amp;"-"&amp;COUNTIF(A$205:A239,A239)</f>
        <v>Mazda-1</v>
      </c>
      <c r="D239" s="5" t="str">
        <f>B239&amp;"-"&amp;COUNTIF(B$205:B239,B239)</f>
        <v>Southern California-9</v>
      </c>
      <c r="E239" s="6" t="s">
        <v>31</v>
      </c>
      <c r="F239" s="6">
        <f>WORKSHEET!C38</f>
        <v>35</v>
      </c>
      <c r="G239" s="6">
        <f>WORKSHEET!D38</f>
        <v>9</v>
      </c>
      <c r="H239" s="14">
        <f t="shared" si="26"/>
        <v>0.25714285714285712</v>
      </c>
      <c r="I239" s="6">
        <f>WORKSHEET!E38</f>
        <v>6</v>
      </c>
      <c r="J239" s="15">
        <f t="shared" si="27"/>
        <v>5.833333333333333</v>
      </c>
      <c r="K239" s="15">
        <f t="shared" si="28"/>
        <v>1.5</v>
      </c>
      <c r="M239" s="30">
        <f t="shared" si="29"/>
        <v>5.833333333333333</v>
      </c>
      <c r="N239" s="5">
        <f t="shared" si="41"/>
        <v>48</v>
      </c>
      <c r="O239" s="5">
        <f t="shared" si="42"/>
        <v>3.4000000000000002E-2</v>
      </c>
      <c r="P239" s="5">
        <f t="shared" si="30"/>
        <v>48.033999999999999</v>
      </c>
      <c r="Q239" s="5">
        <f t="shared" si="43"/>
        <v>48</v>
      </c>
      <c r="R239" s="5" t="str">
        <f t="shared" si="31"/>
        <v>Mazda of Escondido</v>
      </c>
    </row>
    <row r="240" spans="1:18" ht="17" hidden="1" customHeight="1" x14ac:dyDescent="0.2">
      <c r="A240" s="5" t="s">
        <v>73</v>
      </c>
      <c r="B240" s="5" t="s">
        <v>57</v>
      </c>
      <c r="C240" s="5" t="str">
        <f>A240&amp;"-"&amp;COUNTIF(A$205:A240,A240)</f>
        <v>Mercedes-Benz-1</v>
      </c>
      <c r="D240" s="5" t="str">
        <f>B240&amp;"-"&amp;COUNTIF(B$205:B240,B240)</f>
        <v>Arizona-10</v>
      </c>
      <c r="E240" s="6" t="s">
        <v>32</v>
      </c>
      <c r="F240" s="6">
        <f>WORKSHEET!C39</f>
        <v>97</v>
      </c>
      <c r="G240" s="6">
        <f>WORKSHEET!D39</f>
        <v>17</v>
      </c>
      <c r="H240" s="14">
        <f t="shared" si="26"/>
        <v>0.17525773195876287</v>
      </c>
      <c r="I240" s="6">
        <f>WORKSHEET!E39</f>
        <v>8</v>
      </c>
      <c r="J240" s="15">
        <f t="shared" si="27"/>
        <v>12.125</v>
      </c>
      <c r="K240" s="15">
        <f t="shared" si="28"/>
        <v>2.125</v>
      </c>
      <c r="M240" s="30">
        <f t="shared" si="29"/>
        <v>12.125</v>
      </c>
      <c r="N240" s="5">
        <f t="shared" si="41"/>
        <v>30</v>
      </c>
      <c r="O240" s="5">
        <f t="shared" si="42"/>
        <v>3.5000000000000003E-2</v>
      </c>
      <c r="P240" s="5">
        <f t="shared" si="30"/>
        <v>30.035</v>
      </c>
      <c r="Q240" s="5">
        <f t="shared" si="43"/>
        <v>30</v>
      </c>
      <c r="R240" s="5" t="str">
        <f t="shared" si="31"/>
        <v>Mercedes-Benz of Chandler</v>
      </c>
    </row>
    <row r="241" spans="1:18" ht="17" hidden="1" customHeight="1" x14ac:dyDescent="0.2">
      <c r="A241" s="5" t="s">
        <v>73</v>
      </c>
      <c r="B241" s="5" t="s">
        <v>57</v>
      </c>
      <c r="C241" s="5" t="str">
        <f>A241&amp;"-"&amp;COUNTIF(A$205:A241,A241)</f>
        <v>Mercedes-Benz-2</v>
      </c>
      <c r="D241" s="5" t="str">
        <f>B241&amp;"-"&amp;COUNTIF(B$205:B241,B241)</f>
        <v>Arizona-11</v>
      </c>
      <c r="E241" s="6" t="s">
        <v>33</v>
      </c>
      <c r="F241" s="6">
        <f>WORKSHEET!C40</f>
        <v>282</v>
      </c>
      <c r="G241" s="6">
        <f>WORKSHEET!D40</f>
        <v>50</v>
      </c>
      <c r="H241" s="14">
        <f t="shared" si="26"/>
        <v>0.1773049645390071</v>
      </c>
      <c r="I241" s="6">
        <f>WORKSHEET!E40</f>
        <v>21</v>
      </c>
      <c r="J241" s="15">
        <f t="shared" si="27"/>
        <v>13.428571428571429</v>
      </c>
      <c r="K241" s="15">
        <f t="shared" si="28"/>
        <v>2.3809523809523809</v>
      </c>
      <c r="M241" s="30">
        <f t="shared" si="29"/>
        <v>13.428571428571429</v>
      </c>
      <c r="N241" s="5">
        <f t="shared" si="41"/>
        <v>27</v>
      </c>
      <c r="O241" s="5">
        <f t="shared" si="42"/>
        <v>3.5999999999999997E-2</v>
      </c>
      <c r="P241" s="5">
        <f t="shared" si="30"/>
        <v>27.036000000000001</v>
      </c>
      <c r="Q241" s="5">
        <f t="shared" si="43"/>
        <v>27</v>
      </c>
      <c r="R241" s="5" t="str">
        <f t="shared" si="31"/>
        <v>Mercedes-Benz of North Scottsdale</v>
      </c>
    </row>
    <row r="242" spans="1:18" ht="17" hidden="1" customHeight="1" x14ac:dyDescent="0.2">
      <c r="A242" s="5" t="s">
        <v>73</v>
      </c>
      <c r="B242" s="5" t="s">
        <v>58</v>
      </c>
      <c r="C242" s="5" t="str">
        <f>A242&amp;"-"&amp;COUNTIF(A$205:A242,A242)</f>
        <v>Mercedes-Benz-3</v>
      </c>
      <c r="D242" s="5" t="str">
        <f>B242&amp;"-"&amp;COUNTIF(B$205:B242,B242)</f>
        <v>Southern California-10</v>
      </c>
      <c r="E242" s="6" t="s">
        <v>34</v>
      </c>
      <c r="F242" s="6">
        <f>WORKSHEET!C41</f>
        <v>407</v>
      </c>
      <c r="G242" s="6">
        <f>WORKSHEET!D41</f>
        <v>65</v>
      </c>
      <c r="H242" s="14">
        <f t="shared" si="26"/>
        <v>0.15970515970515969</v>
      </c>
      <c r="I242" s="6">
        <f>WORKSHEET!E41</f>
        <v>14</v>
      </c>
      <c r="J242" s="15">
        <f t="shared" si="27"/>
        <v>29.071428571428573</v>
      </c>
      <c r="K242" s="15">
        <f t="shared" si="28"/>
        <v>4.6428571428571432</v>
      </c>
      <c r="M242" s="30">
        <f t="shared" si="29"/>
        <v>29.071428571428573</v>
      </c>
      <c r="N242" s="5">
        <f t="shared" si="41"/>
        <v>3</v>
      </c>
      <c r="O242" s="5">
        <f t="shared" si="42"/>
        <v>3.6999999999999998E-2</v>
      </c>
      <c r="P242" s="5">
        <f t="shared" si="30"/>
        <v>3.0369999999999999</v>
      </c>
      <c r="Q242" s="5">
        <f t="shared" si="43"/>
        <v>3</v>
      </c>
      <c r="R242" s="5" t="str">
        <f t="shared" si="31"/>
        <v>Mercedes-Benz of San Diego</v>
      </c>
    </row>
    <row r="243" spans="1:18" ht="17" hidden="1" customHeight="1" x14ac:dyDescent="0.2">
      <c r="A243" s="5" t="s">
        <v>66</v>
      </c>
      <c r="B243" s="5" t="s">
        <v>57</v>
      </c>
      <c r="C243" s="5" t="str">
        <f>A243&amp;"-"&amp;COUNTIF(A$205:A243,A243)</f>
        <v>MINI-2</v>
      </c>
      <c r="D243" s="5" t="str">
        <f>B243&amp;"-"&amp;COUNTIF(B$205:B243,B243)</f>
        <v>Arizona-12</v>
      </c>
      <c r="E243" s="6" t="s">
        <v>35</v>
      </c>
      <c r="F243" s="6">
        <f>WORKSHEET!C42</f>
        <v>41</v>
      </c>
      <c r="G243" s="6">
        <f>WORKSHEET!D42</f>
        <v>16</v>
      </c>
      <c r="H243" s="14">
        <f t="shared" si="26"/>
        <v>0.3902439024390244</v>
      </c>
      <c r="I243" s="6">
        <f>WORKSHEET!E42</f>
        <v>4</v>
      </c>
      <c r="J243" s="15">
        <f t="shared" si="27"/>
        <v>10.25</v>
      </c>
      <c r="K243" s="15">
        <f t="shared" si="28"/>
        <v>4</v>
      </c>
      <c r="M243" s="30">
        <f t="shared" si="29"/>
        <v>10.25</v>
      </c>
      <c r="N243" s="5">
        <f t="shared" si="41"/>
        <v>38</v>
      </c>
      <c r="O243" s="5">
        <f t="shared" si="42"/>
        <v>3.7999999999999999E-2</v>
      </c>
      <c r="P243" s="5">
        <f t="shared" si="30"/>
        <v>38.037999999999997</v>
      </c>
      <c r="Q243" s="5">
        <f t="shared" si="43"/>
        <v>38</v>
      </c>
      <c r="R243" s="5" t="str">
        <f t="shared" si="31"/>
        <v>MINI North Scottsdale</v>
      </c>
    </row>
    <row r="244" spans="1:18" ht="17" hidden="1" customHeight="1" x14ac:dyDescent="0.2">
      <c r="A244" s="5" t="s">
        <v>66</v>
      </c>
      <c r="B244" s="5" t="s">
        <v>64</v>
      </c>
      <c r="C244" s="5" t="str">
        <f>A244&amp;"-"&amp;COUNTIF(A$205:A244,A244)</f>
        <v>MINI-3</v>
      </c>
      <c r="D244" s="5" t="str">
        <f>B244&amp;"-"&amp;COUNTIF(B$205:B244,B244)</f>
        <v>Texas-7</v>
      </c>
      <c r="E244" s="6" t="s">
        <v>36</v>
      </c>
      <c r="F244" s="6">
        <f>WORKSHEET!C43</f>
        <v>19</v>
      </c>
      <c r="G244" s="6">
        <f>WORKSHEET!D43</f>
        <v>4</v>
      </c>
      <c r="H244" s="14">
        <f t="shared" si="26"/>
        <v>0.21052631578947367</v>
      </c>
      <c r="I244" s="6">
        <f>WORKSHEET!E43</f>
        <v>3</v>
      </c>
      <c r="J244" s="15">
        <f t="shared" si="27"/>
        <v>6.333333333333333</v>
      </c>
      <c r="K244" s="15">
        <f t="shared" si="28"/>
        <v>1.3333333333333333</v>
      </c>
      <c r="M244" s="30">
        <f t="shared" ref="M244" si="44">F244/I244</f>
        <v>6.333333333333333</v>
      </c>
      <c r="N244" s="5">
        <f t="shared" ref="N244" si="45">RANK(M244,$M$206:$M$262,0)</f>
        <v>47</v>
      </c>
      <c r="O244" s="5">
        <f t="shared" ref="O244" si="46">(COUNTIFS($E$206:$E$262,"&lt;"&amp;E244)+1)/1000</f>
        <v>3.9E-2</v>
      </c>
      <c r="P244" s="5">
        <f t="shared" ref="P244" si="47">N244+O244</f>
        <v>47.039000000000001</v>
      </c>
      <c r="Q244" s="5">
        <f t="shared" ref="Q244" si="48">RANK(P244,$P$206:$P$262,1)</f>
        <v>47</v>
      </c>
      <c r="R244" s="5" t="str">
        <f t="shared" ref="R244" si="49">E244</f>
        <v>MINI of Austin</v>
      </c>
    </row>
    <row r="245" spans="1:18" ht="17" hidden="1" customHeight="1" x14ac:dyDescent="0.2">
      <c r="A245" s="5" t="s">
        <v>66</v>
      </c>
      <c r="B245" s="5" t="s">
        <v>61</v>
      </c>
      <c r="C245" s="5" t="str">
        <f>A245&amp;"-"&amp;COUNTIF(A$205:A245,A245)</f>
        <v>MINI-4</v>
      </c>
      <c r="D245" s="5" t="str">
        <f>B245&amp;"-"&amp;COUNTIF(B$205:B245,B245)</f>
        <v>Northern California-5</v>
      </c>
      <c r="E245" s="6" t="s">
        <v>37</v>
      </c>
      <c r="F245" s="6">
        <f>WORKSHEET!C44</f>
        <v>29</v>
      </c>
      <c r="G245" s="6">
        <f>WORKSHEET!D44</f>
        <v>12</v>
      </c>
      <c r="H245" s="14">
        <f t="shared" si="26"/>
        <v>0.41379310344827586</v>
      </c>
      <c r="I245" s="6">
        <f>WORKSHEET!E44</f>
        <v>3</v>
      </c>
      <c r="J245" s="15">
        <f t="shared" si="27"/>
        <v>9.6666666666666661</v>
      </c>
      <c r="K245" s="15">
        <f t="shared" si="28"/>
        <v>4</v>
      </c>
      <c r="M245" s="30">
        <f t="shared" si="29"/>
        <v>9.6666666666666661</v>
      </c>
      <c r="N245" s="5">
        <f t="shared" ref="N245:N262" si="50">RANK(M245,$M$206:$M$262,0)</f>
        <v>40</v>
      </c>
      <c r="O245" s="5">
        <f t="shared" ref="O245:O262" si="51">(COUNTIFS($E$206:$E$262,"&lt;"&amp;E245)+1)/1000</f>
        <v>0.04</v>
      </c>
      <c r="P245" s="5">
        <f t="shared" si="30"/>
        <v>40.04</v>
      </c>
      <c r="Q245" s="5">
        <f t="shared" ref="Q245:Q262" si="52">RANK(P245,$P$206:$P$262,1)</f>
        <v>40</v>
      </c>
      <c r="R245" s="5" t="str">
        <f t="shared" si="31"/>
        <v>MINI of Marin</v>
      </c>
    </row>
    <row r="246" spans="1:18" ht="17" hidden="1" customHeight="1" x14ac:dyDescent="0.2">
      <c r="A246" s="5" t="s">
        <v>66</v>
      </c>
      <c r="B246" s="5" t="s">
        <v>60</v>
      </c>
      <c r="C246" s="5" t="str">
        <f>A246&amp;"-"&amp;COUNTIF(A$205:A246,A246)</f>
        <v>MINI-5</v>
      </c>
      <c r="D246" s="5" t="str">
        <f>B246&amp;"-"&amp;COUNTIF(B$205:B246,B246)</f>
        <v>Orange County-7</v>
      </c>
      <c r="E246" s="6" t="s">
        <v>38</v>
      </c>
      <c r="F246" s="6">
        <f>WORKSHEET!C45</f>
        <v>36</v>
      </c>
      <c r="G246" s="6">
        <f>WORKSHEET!D45</f>
        <v>11</v>
      </c>
      <c r="H246" s="14">
        <f t="shared" si="26"/>
        <v>0.30555555555555558</v>
      </c>
      <c r="I246" s="6">
        <f>WORKSHEET!E45</f>
        <v>3</v>
      </c>
      <c r="J246" s="15">
        <f t="shared" si="27"/>
        <v>12</v>
      </c>
      <c r="K246" s="15">
        <f t="shared" si="28"/>
        <v>3.6666666666666665</v>
      </c>
      <c r="M246" s="30">
        <f t="shared" si="29"/>
        <v>12</v>
      </c>
      <c r="N246" s="5">
        <f t="shared" si="50"/>
        <v>31</v>
      </c>
      <c r="O246" s="5">
        <f t="shared" si="51"/>
        <v>4.1000000000000002E-2</v>
      </c>
      <c r="P246" s="5">
        <f t="shared" si="30"/>
        <v>31.041</v>
      </c>
      <c r="Q246" s="5">
        <f t="shared" si="52"/>
        <v>31</v>
      </c>
      <c r="R246" s="5" t="str">
        <f t="shared" si="31"/>
        <v>MINI of Ontario</v>
      </c>
    </row>
    <row r="247" spans="1:18" ht="17" hidden="1" customHeight="1" x14ac:dyDescent="0.2">
      <c r="A247" s="5" t="s">
        <v>66</v>
      </c>
      <c r="B247" s="5" t="s">
        <v>58</v>
      </c>
      <c r="C247" s="5" t="str">
        <f>A247&amp;"-"&amp;COUNTIF(A$205:A247,A247)</f>
        <v>MINI-6</v>
      </c>
      <c r="D247" s="5" t="str">
        <f>B247&amp;"-"&amp;COUNTIF(B$205:B247,B247)</f>
        <v>Southern California-11</v>
      </c>
      <c r="E247" s="6" t="s">
        <v>39</v>
      </c>
      <c r="F247" s="6">
        <f>WORKSHEET!C46</f>
        <v>148</v>
      </c>
      <c r="G247" s="6">
        <f>WORKSHEET!D46</f>
        <v>10</v>
      </c>
      <c r="H247" s="14">
        <f t="shared" si="26"/>
        <v>6.7567567567567571E-2</v>
      </c>
      <c r="I247" s="6">
        <f>WORKSHEET!E46</f>
        <v>3</v>
      </c>
      <c r="J247" s="15">
        <f t="shared" si="27"/>
        <v>49.333333333333336</v>
      </c>
      <c r="K247" s="15">
        <f t="shared" si="28"/>
        <v>3.3333333333333335</v>
      </c>
      <c r="M247" s="30">
        <f t="shared" si="29"/>
        <v>49.333333333333336</v>
      </c>
      <c r="N247" s="5">
        <f t="shared" si="50"/>
        <v>1</v>
      </c>
      <c r="O247" s="5">
        <f t="shared" si="51"/>
        <v>4.2000000000000003E-2</v>
      </c>
      <c r="P247" s="5">
        <f t="shared" si="30"/>
        <v>1.042</v>
      </c>
      <c r="Q247" s="5">
        <f t="shared" si="52"/>
        <v>1</v>
      </c>
      <c r="R247" s="5" t="str">
        <f t="shared" si="31"/>
        <v>MINI of San Diego</v>
      </c>
    </row>
    <row r="248" spans="1:18" ht="17" hidden="1" customHeight="1" x14ac:dyDescent="0.2">
      <c r="A248" s="5" t="s">
        <v>66</v>
      </c>
      <c r="B248" s="5" t="s">
        <v>57</v>
      </c>
      <c r="C248" s="5" t="str">
        <f>A248&amp;"-"&amp;COUNTIF(A$205:A248,A248)</f>
        <v>MINI-7</v>
      </c>
      <c r="D248" s="5" t="str">
        <f>B248&amp;"-"&amp;COUNTIF(B$205:B248,B248)</f>
        <v>Arizona-13</v>
      </c>
      <c r="E248" s="6" t="s">
        <v>40</v>
      </c>
      <c r="F248" s="6">
        <f>WORKSHEET!C47</f>
        <v>46</v>
      </c>
      <c r="G248" s="6">
        <f>WORKSHEET!D47</f>
        <v>8</v>
      </c>
      <c r="H248" s="14">
        <f t="shared" si="26"/>
        <v>0.17391304347826086</v>
      </c>
      <c r="I248" s="6">
        <f>WORKSHEET!E47</f>
        <v>4</v>
      </c>
      <c r="J248" s="15">
        <f t="shared" si="27"/>
        <v>11.5</v>
      </c>
      <c r="K248" s="15">
        <f t="shared" si="28"/>
        <v>2</v>
      </c>
      <c r="M248" s="30">
        <f t="shared" si="29"/>
        <v>11.5</v>
      </c>
      <c r="N248" s="5">
        <f t="shared" si="50"/>
        <v>35</v>
      </c>
      <c r="O248" s="5">
        <f t="shared" si="51"/>
        <v>4.2999999999999997E-2</v>
      </c>
      <c r="P248" s="5">
        <f t="shared" si="30"/>
        <v>35.042999999999999</v>
      </c>
      <c r="Q248" s="5">
        <f t="shared" si="52"/>
        <v>35</v>
      </c>
      <c r="R248" s="5" t="str">
        <f t="shared" si="31"/>
        <v>MINI of Tempe</v>
      </c>
    </row>
    <row r="249" spans="1:18" ht="17" hidden="1" customHeight="1" x14ac:dyDescent="0.2">
      <c r="A249" s="5" t="s">
        <v>63</v>
      </c>
      <c r="B249" s="5" t="s">
        <v>61</v>
      </c>
      <c r="C249" s="5" t="str">
        <f>A249&amp;"-"&amp;COUNTIF(A$205:A249,A249)</f>
        <v>BMW-7</v>
      </c>
      <c r="D249" s="5" t="str">
        <f>B249&amp;"-"&amp;COUNTIF(B$205:B249,B249)</f>
        <v>Northern California-6</v>
      </c>
      <c r="E249" s="6" t="s">
        <v>41</v>
      </c>
      <c r="F249" s="6">
        <f>WORKSHEET!C48</f>
        <v>194</v>
      </c>
      <c r="G249" s="6">
        <f>WORKSHEET!D48</f>
        <v>51</v>
      </c>
      <c r="H249" s="14">
        <f t="shared" si="26"/>
        <v>0.26288659793814434</v>
      </c>
      <c r="I249" s="6">
        <f>WORKSHEET!E48</f>
        <v>13</v>
      </c>
      <c r="J249" s="15">
        <f t="shared" si="27"/>
        <v>14.923076923076923</v>
      </c>
      <c r="K249" s="15">
        <f t="shared" si="28"/>
        <v>3.9230769230769229</v>
      </c>
      <c r="M249" s="30">
        <f t="shared" si="29"/>
        <v>14.923076923076923</v>
      </c>
      <c r="N249" s="5">
        <f t="shared" si="50"/>
        <v>19</v>
      </c>
      <c r="O249" s="5">
        <f t="shared" si="51"/>
        <v>4.3999999999999997E-2</v>
      </c>
      <c r="P249" s="5">
        <f t="shared" si="30"/>
        <v>19.044</v>
      </c>
      <c r="Q249" s="5">
        <f t="shared" si="52"/>
        <v>19</v>
      </c>
      <c r="R249" s="5" t="str">
        <f t="shared" si="31"/>
        <v>Peter Pan BMW</v>
      </c>
    </row>
    <row r="250" spans="1:18" ht="17" hidden="1" customHeight="1" x14ac:dyDescent="0.2">
      <c r="A250" s="5" t="s">
        <v>74</v>
      </c>
      <c r="B250" s="5" t="s">
        <v>57</v>
      </c>
      <c r="C250" s="5" t="str">
        <f>A250&amp;"-"&amp;COUNTIF(A$205:A250,A250)</f>
        <v>Porsche-1</v>
      </c>
      <c r="D250" s="5" t="str">
        <f>B250&amp;"-"&amp;COUNTIF(B$205:B250,B250)</f>
        <v>Arizona-14</v>
      </c>
      <c r="E250" s="6" t="s">
        <v>42</v>
      </c>
      <c r="F250" s="6">
        <f>WORKSHEET!C49</f>
        <v>226</v>
      </c>
      <c r="G250" s="6">
        <f>WORKSHEET!D49</f>
        <v>46</v>
      </c>
      <c r="H250" s="14">
        <f t="shared" si="26"/>
        <v>0.20353982300884957</v>
      </c>
      <c r="I250" s="6">
        <f>WORKSHEET!E49</f>
        <v>13</v>
      </c>
      <c r="J250" s="15">
        <f t="shared" si="27"/>
        <v>17.384615384615383</v>
      </c>
      <c r="K250" s="15">
        <f t="shared" si="28"/>
        <v>3.5384615384615383</v>
      </c>
      <c r="M250" s="30">
        <f t="shared" si="29"/>
        <v>17.384615384615383</v>
      </c>
      <c r="N250" s="5">
        <f t="shared" si="50"/>
        <v>10</v>
      </c>
      <c r="O250" s="5">
        <f t="shared" si="51"/>
        <v>4.4999999999999998E-2</v>
      </c>
      <c r="P250" s="5">
        <f t="shared" si="30"/>
        <v>10.045</v>
      </c>
      <c r="Q250" s="5">
        <f t="shared" si="52"/>
        <v>10</v>
      </c>
      <c r="R250" s="5" t="str">
        <f t="shared" si="31"/>
        <v>Porsche North Scottsdale</v>
      </c>
    </row>
    <row r="251" spans="1:18" ht="17" hidden="1" customHeight="1" x14ac:dyDescent="0.2">
      <c r="A251" s="5" t="s">
        <v>74</v>
      </c>
      <c r="B251" s="5" t="s">
        <v>61</v>
      </c>
      <c r="C251" s="5" t="str">
        <f>A251&amp;"-"&amp;COUNTIF(A$205:A251,A251)</f>
        <v>Porsche-2</v>
      </c>
      <c r="D251" s="5" t="str">
        <f>B251&amp;"-"&amp;COUNTIF(B$205:B251,B251)</f>
        <v>Northern California-7</v>
      </c>
      <c r="E251" s="6" t="s">
        <v>43</v>
      </c>
      <c r="F251" s="6">
        <f>WORKSHEET!C50</f>
        <v>73</v>
      </c>
      <c r="G251" s="6">
        <f>WORKSHEET!D50</f>
        <v>21</v>
      </c>
      <c r="H251" s="14">
        <f t="shared" si="26"/>
        <v>0.28767123287671231</v>
      </c>
      <c r="I251" s="6">
        <f>WORKSHEET!E50</f>
        <v>8</v>
      </c>
      <c r="J251" s="15">
        <f t="shared" si="27"/>
        <v>9.125</v>
      </c>
      <c r="K251" s="15">
        <f t="shared" si="28"/>
        <v>2.625</v>
      </c>
      <c r="M251" s="30">
        <f t="shared" si="29"/>
        <v>9.125</v>
      </c>
      <c r="N251" s="5">
        <f t="shared" si="50"/>
        <v>41</v>
      </c>
      <c r="O251" s="5">
        <f t="shared" si="51"/>
        <v>4.5999999999999999E-2</v>
      </c>
      <c r="P251" s="5">
        <f t="shared" si="30"/>
        <v>41.045999999999999</v>
      </c>
      <c r="Q251" s="5">
        <f t="shared" si="52"/>
        <v>41</v>
      </c>
      <c r="R251" s="5" t="str">
        <f t="shared" si="31"/>
        <v>Porsche Stevens Creek</v>
      </c>
    </row>
    <row r="252" spans="1:18" ht="17" hidden="1" customHeight="1" x14ac:dyDescent="0.2">
      <c r="A252" s="5" t="s">
        <v>65</v>
      </c>
      <c r="B252" s="5" t="s">
        <v>64</v>
      </c>
      <c r="C252" s="5" t="str">
        <f>A252&amp;"-"&amp;COUNTIF(A$205:A252,A252)</f>
        <v>Honda-5</v>
      </c>
      <c r="D252" s="5" t="str">
        <f>B252&amp;"-"&amp;COUNTIF(B$205:B252,B252)</f>
        <v>Texas-8</v>
      </c>
      <c r="E252" s="6" t="s">
        <v>44</v>
      </c>
      <c r="F252" s="6">
        <f>WORKSHEET!C51</f>
        <v>321</v>
      </c>
      <c r="G252" s="6">
        <f>WORKSHEET!D51</f>
        <v>53</v>
      </c>
      <c r="H252" s="14">
        <f t="shared" si="26"/>
        <v>0.16510903426791276</v>
      </c>
      <c r="I252" s="6">
        <f>WORKSHEET!E51</f>
        <v>23</v>
      </c>
      <c r="J252" s="15">
        <f t="shared" si="27"/>
        <v>13.956521739130435</v>
      </c>
      <c r="K252" s="15">
        <f t="shared" si="28"/>
        <v>2.3043478260869565</v>
      </c>
      <c r="M252" s="30">
        <f t="shared" si="29"/>
        <v>13.956521739130435</v>
      </c>
      <c r="N252" s="5">
        <f t="shared" si="50"/>
        <v>25</v>
      </c>
      <c r="O252" s="5">
        <f t="shared" si="51"/>
        <v>4.7E-2</v>
      </c>
      <c r="P252" s="5">
        <f t="shared" si="30"/>
        <v>25.047000000000001</v>
      </c>
      <c r="Q252" s="5">
        <f t="shared" si="52"/>
        <v>25</v>
      </c>
      <c r="R252" s="5" t="str">
        <f t="shared" si="31"/>
        <v>Round Rock Honda</v>
      </c>
    </row>
    <row r="253" spans="1:18" ht="17" hidden="1" customHeight="1" x14ac:dyDescent="0.2">
      <c r="A253" s="5" t="s">
        <v>67</v>
      </c>
      <c r="B253" s="5" t="s">
        <v>64</v>
      </c>
      <c r="C253" s="5" t="str">
        <f>A253&amp;"-"&amp;COUNTIF(A$205:A253,A253)</f>
        <v>Hyundai-2</v>
      </c>
      <c r="D253" s="5" t="str">
        <f>B253&amp;"-"&amp;COUNTIF(B$205:B253,B253)</f>
        <v>Texas-9</v>
      </c>
      <c r="E253" s="6" t="s">
        <v>45</v>
      </c>
      <c r="F253" s="6">
        <f>WORKSHEET!C52</f>
        <v>176</v>
      </c>
      <c r="G253" s="6">
        <f>WORKSHEET!D52</f>
        <v>39</v>
      </c>
      <c r="H253" s="14">
        <f t="shared" si="26"/>
        <v>0.22159090909090909</v>
      </c>
      <c r="I253" s="6">
        <f>WORKSHEET!E52</f>
        <v>16</v>
      </c>
      <c r="J253" s="15">
        <f t="shared" si="27"/>
        <v>11</v>
      </c>
      <c r="K253" s="15">
        <f t="shared" si="28"/>
        <v>2.4375</v>
      </c>
      <c r="M253" s="30">
        <f t="shared" si="29"/>
        <v>11</v>
      </c>
      <c r="N253" s="5">
        <f t="shared" si="50"/>
        <v>37</v>
      </c>
      <c r="O253" s="5">
        <f t="shared" si="51"/>
        <v>4.8000000000000001E-2</v>
      </c>
      <c r="P253" s="5">
        <f t="shared" si="30"/>
        <v>37.048000000000002</v>
      </c>
      <c r="Q253" s="5">
        <f t="shared" si="52"/>
        <v>37</v>
      </c>
      <c r="R253" s="5" t="str">
        <f t="shared" si="31"/>
        <v>Round Rock Hyundai</v>
      </c>
    </row>
    <row r="254" spans="1:18" ht="17" hidden="1" customHeight="1" x14ac:dyDescent="0.2">
      <c r="A254" s="5" t="s">
        <v>69</v>
      </c>
      <c r="B254" s="5" t="s">
        <v>64</v>
      </c>
      <c r="C254" s="5" t="str">
        <f>A254&amp;"-"&amp;COUNTIF(A$205:A254,A254)</f>
        <v>Toyota-2</v>
      </c>
      <c r="D254" s="5" t="str">
        <f>B254&amp;"-"&amp;COUNTIF(B$205:B254,B254)</f>
        <v>Texas-10</v>
      </c>
      <c r="E254" s="6" t="s">
        <v>46</v>
      </c>
      <c r="F254" s="6">
        <f>WORKSHEET!C53</f>
        <v>37</v>
      </c>
      <c r="G254" s="6">
        <f>WORKSHEET!D53</f>
        <v>12</v>
      </c>
      <c r="H254" s="14">
        <f t="shared" si="26"/>
        <v>0.32432432432432434</v>
      </c>
      <c r="I254" s="6">
        <f>WORKSHEET!E53</f>
        <v>35</v>
      </c>
      <c r="J254" s="15">
        <f t="shared" si="27"/>
        <v>1.0571428571428572</v>
      </c>
      <c r="K254" s="15">
        <f t="shared" si="28"/>
        <v>0.34285714285714286</v>
      </c>
      <c r="M254" s="30">
        <f t="shared" si="29"/>
        <v>1.0571428571428572</v>
      </c>
      <c r="N254" s="5">
        <f t="shared" si="50"/>
        <v>57</v>
      </c>
      <c r="O254" s="5">
        <f t="shared" si="51"/>
        <v>4.9000000000000002E-2</v>
      </c>
      <c r="P254" s="5">
        <f t="shared" si="30"/>
        <v>57.048999999999999</v>
      </c>
      <c r="Q254" s="5">
        <f t="shared" si="52"/>
        <v>57</v>
      </c>
      <c r="R254" s="5" t="str">
        <f t="shared" si="31"/>
        <v>Round Rock Toyota</v>
      </c>
    </row>
    <row r="255" spans="1:18" ht="17" hidden="1" customHeight="1" x14ac:dyDescent="0.2">
      <c r="A255" s="5" t="s">
        <v>75</v>
      </c>
      <c r="B255" s="5" t="s">
        <v>57</v>
      </c>
      <c r="C255" s="5" t="str">
        <f>A255&amp;"-"&amp;COUNTIF(A$205:A255,A255)</f>
        <v>Ferrari-1</v>
      </c>
      <c r="D255" s="5" t="str">
        <f>B255&amp;"-"&amp;COUNTIF(B$205:B255,B255)</f>
        <v>Arizona-15</v>
      </c>
      <c r="E255" s="6" t="s">
        <v>47</v>
      </c>
      <c r="F255" s="6">
        <f>WORKSHEET!C54</f>
        <v>21</v>
      </c>
      <c r="G255" s="6">
        <f>WORKSHEET!D54</f>
        <v>7</v>
      </c>
      <c r="H255" s="14">
        <f t="shared" si="26"/>
        <v>0.33333333333333331</v>
      </c>
      <c r="I255" s="6">
        <f>WORKSHEET!E54</f>
        <v>6</v>
      </c>
      <c r="J255" s="15">
        <f t="shared" si="27"/>
        <v>3.5</v>
      </c>
      <c r="K255" s="15">
        <f t="shared" si="28"/>
        <v>1.1666666666666667</v>
      </c>
      <c r="M255" s="30">
        <f t="shared" si="29"/>
        <v>3.5</v>
      </c>
      <c r="N255" s="5">
        <f t="shared" si="50"/>
        <v>53</v>
      </c>
      <c r="O255" s="5">
        <f t="shared" si="51"/>
        <v>0.05</v>
      </c>
      <c r="P255" s="5">
        <f t="shared" si="30"/>
        <v>53.05</v>
      </c>
      <c r="Q255" s="5">
        <f t="shared" si="52"/>
        <v>53</v>
      </c>
      <c r="R255" s="5" t="str">
        <f t="shared" si="31"/>
        <v>Scottsdale Ferrari Maserati</v>
      </c>
    </row>
    <row r="256" spans="1:18" ht="17" hidden="1" customHeight="1" x14ac:dyDescent="0.2">
      <c r="A256" s="5" t="s">
        <v>76</v>
      </c>
      <c r="B256" s="5" t="s">
        <v>60</v>
      </c>
      <c r="C256" s="5" t="str">
        <f>A256&amp;"-"&amp;COUNTIF(A$205:A256,A256)</f>
        <v>Subaru-1</v>
      </c>
      <c r="D256" s="5" t="str">
        <f>B256&amp;"-"&amp;COUNTIF(B$205:B256,B256)</f>
        <v>Orange County-8</v>
      </c>
      <c r="E256" s="6" t="s">
        <v>48</v>
      </c>
      <c r="F256" s="6">
        <f>WORKSHEET!C55</f>
        <v>155</v>
      </c>
      <c r="G256" s="6">
        <f>WORKSHEET!D55</f>
        <v>26</v>
      </c>
      <c r="H256" s="14">
        <f t="shared" si="26"/>
        <v>0.16774193548387098</v>
      </c>
      <c r="I256" s="6">
        <f>WORKSHEET!E55</f>
        <v>11</v>
      </c>
      <c r="J256" s="15">
        <f t="shared" si="27"/>
        <v>14.090909090909092</v>
      </c>
      <c r="K256" s="15">
        <f t="shared" si="28"/>
        <v>2.3636363636363638</v>
      </c>
      <c r="M256" s="30">
        <f t="shared" si="29"/>
        <v>14.090909090909092</v>
      </c>
      <c r="N256" s="5">
        <f t="shared" si="50"/>
        <v>22</v>
      </c>
      <c r="O256" s="5">
        <f t="shared" si="51"/>
        <v>5.0999999999999997E-2</v>
      </c>
      <c r="P256" s="5">
        <f t="shared" si="30"/>
        <v>22.050999999999998</v>
      </c>
      <c r="Q256" s="5">
        <f t="shared" si="52"/>
        <v>22</v>
      </c>
      <c r="R256" s="5" t="str">
        <f t="shared" si="31"/>
        <v>Subaru Orange Coast</v>
      </c>
    </row>
    <row r="257" spans="1:18" ht="17" hidden="1" customHeight="1" x14ac:dyDescent="0.2">
      <c r="A257" s="5" t="s">
        <v>65</v>
      </c>
      <c r="B257" s="5" t="s">
        <v>57</v>
      </c>
      <c r="C257" s="5" t="str">
        <f>A257&amp;"-"&amp;COUNTIF(A$205:A257,A257)</f>
        <v>Honda-6</v>
      </c>
      <c r="D257" s="5" t="str">
        <f>B257&amp;"-"&amp;COUNTIF(B$205:B257,B257)</f>
        <v>Arizona-16</v>
      </c>
      <c r="E257" s="6" t="s">
        <v>49</v>
      </c>
      <c r="F257" s="6">
        <f>WORKSHEET!C56</f>
        <v>452</v>
      </c>
      <c r="G257" s="6">
        <f>WORKSHEET!D56</f>
        <v>61</v>
      </c>
      <c r="H257" s="14">
        <f t="shared" si="26"/>
        <v>0.13495575221238937</v>
      </c>
      <c r="I257" s="6">
        <f>WORKSHEET!E56</f>
        <v>24</v>
      </c>
      <c r="J257" s="15">
        <f t="shared" si="27"/>
        <v>18.833333333333332</v>
      </c>
      <c r="K257" s="15">
        <f t="shared" si="28"/>
        <v>2.5416666666666665</v>
      </c>
      <c r="M257" s="30">
        <f t="shared" si="29"/>
        <v>18.833333333333332</v>
      </c>
      <c r="N257" s="5">
        <f t="shared" si="50"/>
        <v>7</v>
      </c>
      <c r="O257" s="5">
        <f t="shared" si="51"/>
        <v>5.1999999999999998E-2</v>
      </c>
      <c r="P257" s="5">
        <f t="shared" si="30"/>
        <v>7.0519999999999996</v>
      </c>
      <c r="Q257" s="5">
        <f t="shared" si="52"/>
        <v>7</v>
      </c>
      <c r="R257" s="5" t="str">
        <f t="shared" si="31"/>
        <v>Tempe Honda</v>
      </c>
    </row>
    <row r="258" spans="1:18" ht="17" hidden="1" customHeight="1" x14ac:dyDescent="0.2">
      <c r="A258" s="5" t="s">
        <v>69</v>
      </c>
      <c r="B258" s="5" t="s">
        <v>61</v>
      </c>
      <c r="C258" s="5" t="str">
        <f>A258&amp;"-"&amp;COUNTIF(A$205:A258,A258)</f>
        <v>Toyota-3</v>
      </c>
      <c r="D258" s="5" t="str">
        <f>B258&amp;"-"&amp;COUNTIF(B$205:B258,B258)</f>
        <v>Northern California-8</v>
      </c>
      <c r="E258" s="6" t="s">
        <v>50</v>
      </c>
      <c r="F258" s="6">
        <f>WORKSHEET!C57</f>
        <v>173</v>
      </c>
      <c r="G258" s="6">
        <f>WORKSHEET!D57</f>
        <v>44</v>
      </c>
      <c r="H258" s="14">
        <f t="shared" si="26"/>
        <v>0.25433526011560692</v>
      </c>
      <c r="I258" s="6">
        <f>WORKSHEET!E57</f>
        <v>20</v>
      </c>
      <c r="J258" s="15">
        <f t="shared" si="27"/>
        <v>8.65</v>
      </c>
      <c r="K258" s="15">
        <f t="shared" si="28"/>
        <v>2.2000000000000002</v>
      </c>
      <c r="M258" s="30">
        <f t="shared" si="29"/>
        <v>8.65</v>
      </c>
      <c r="N258" s="5">
        <f t="shared" si="50"/>
        <v>43</v>
      </c>
      <c r="O258" s="5">
        <f t="shared" si="51"/>
        <v>5.2999999999999999E-2</v>
      </c>
      <c r="P258" s="5">
        <f t="shared" si="30"/>
        <v>43.052999999999997</v>
      </c>
      <c r="Q258" s="5">
        <f t="shared" si="52"/>
        <v>43</v>
      </c>
      <c r="R258" s="5" t="str">
        <f t="shared" si="31"/>
        <v>Toyota of Clovis</v>
      </c>
    </row>
    <row r="259" spans="1:18" ht="17" hidden="1" customHeight="1" x14ac:dyDescent="0.2">
      <c r="A259" s="5" t="s">
        <v>69</v>
      </c>
      <c r="B259" s="5" t="s">
        <v>64</v>
      </c>
      <c r="C259" s="5" t="str">
        <f>A259&amp;"-"&amp;COUNTIF(A$205:A259,A259)</f>
        <v>Toyota-4</v>
      </c>
      <c r="D259" s="5" t="str">
        <f>B259&amp;"-"&amp;COUNTIF(B$205:B259,B259)</f>
        <v>Texas-11</v>
      </c>
      <c r="E259" s="6" t="s">
        <v>51</v>
      </c>
      <c r="F259" s="6">
        <f>WORKSHEET!C58</f>
        <v>550</v>
      </c>
      <c r="G259" s="6">
        <f>WORKSHEET!D58</f>
        <v>147</v>
      </c>
      <c r="H259" s="14">
        <f t="shared" si="26"/>
        <v>0.26727272727272727</v>
      </c>
      <c r="I259" s="6">
        <f>WORKSHEET!E58</f>
        <v>30</v>
      </c>
      <c r="J259" s="15">
        <f t="shared" si="27"/>
        <v>18.333333333333332</v>
      </c>
      <c r="K259" s="15">
        <f t="shared" si="28"/>
        <v>4.9000000000000004</v>
      </c>
      <c r="M259" s="30">
        <f t="shared" si="29"/>
        <v>18.333333333333332</v>
      </c>
      <c r="N259" s="5">
        <f t="shared" si="50"/>
        <v>8</v>
      </c>
      <c r="O259" s="5">
        <f t="shared" si="51"/>
        <v>5.3999999999999999E-2</v>
      </c>
      <c r="P259" s="5">
        <f t="shared" si="30"/>
        <v>8.0540000000000003</v>
      </c>
      <c r="Q259" s="5">
        <f t="shared" si="52"/>
        <v>8</v>
      </c>
      <c r="R259" s="5" t="str">
        <f t="shared" si="31"/>
        <v>Toyota of Pharr</v>
      </c>
    </row>
    <row r="260" spans="1:18" ht="17" hidden="1" customHeight="1" x14ac:dyDescent="0.2">
      <c r="A260" s="5" t="s">
        <v>69</v>
      </c>
      <c r="B260" s="5" t="s">
        <v>57</v>
      </c>
      <c r="C260" s="5" t="str">
        <f>A260&amp;"-"&amp;COUNTIF(A$205:A260,A260)</f>
        <v>Toyota-5</v>
      </c>
      <c r="D260" s="5" t="str">
        <f>B260&amp;"-"&amp;COUNTIF(B$205:B260,B260)</f>
        <v>Arizona-17</v>
      </c>
      <c r="E260" s="6" t="s">
        <v>52</v>
      </c>
      <c r="F260" s="6">
        <f>WORKSHEET!C59</f>
        <v>239</v>
      </c>
      <c r="G260" s="6">
        <f>WORKSHEET!D59</f>
        <v>57</v>
      </c>
      <c r="H260" s="14">
        <f t="shared" si="26"/>
        <v>0.2384937238493724</v>
      </c>
      <c r="I260" s="6">
        <f>WORKSHEET!E59</f>
        <v>17</v>
      </c>
      <c r="J260" s="15">
        <f t="shared" si="27"/>
        <v>14.058823529411764</v>
      </c>
      <c r="K260" s="15">
        <f t="shared" si="28"/>
        <v>3.3529411764705883</v>
      </c>
      <c r="M260" s="30">
        <f t="shared" si="29"/>
        <v>14.058823529411764</v>
      </c>
      <c r="N260" s="5">
        <f t="shared" si="50"/>
        <v>23</v>
      </c>
      <c r="O260" s="5">
        <f t="shared" si="51"/>
        <v>5.5E-2</v>
      </c>
      <c r="P260" s="5">
        <f t="shared" si="30"/>
        <v>23.055</v>
      </c>
      <c r="Q260" s="5">
        <f t="shared" si="52"/>
        <v>23</v>
      </c>
      <c r="R260" s="5" t="str">
        <f t="shared" si="31"/>
        <v>Toyota of Surprise</v>
      </c>
    </row>
    <row r="261" spans="1:18" ht="17" hidden="1" customHeight="1" x14ac:dyDescent="0.2">
      <c r="A261" s="5" t="s">
        <v>77</v>
      </c>
      <c r="B261" s="5" t="s">
        <v>57</v>
      </c>
      <c r="C261" s="5" t="str">
        <f>A261&amp;"-"&amp;COUNTIF(A$205:A261,A261)</f>
        <v>Volkswagen-1</v>
      </c>
      <c r="D261" s="5" t="str">
        <f>B261&amp;"-"&amp;COUNTIF(B$205:B261,B261)</f>
        <v>Arizona-18</v>
      </c>
      <c r="E261" s="6" t="s">
        <v>53</v>
      </c>
      <c r="F261" s="6">
        <f>WORKSHEET!C60</f>
        <v>91</v>
      </c>
      <c r="G261" s="6">
        <f>WORKSHEET!D60</f>
        <v>8</v>
      </c>
      <c r="H261" s="14">
        <f t="shared" si="26"/>
        <v>8.7912087912087919E-2</v>
      </c>
      <c r="I261" s="6">
        <f>WORKSHEET!E60</f>
        <v>6</v>
      </c>
      <c r="J261" s="15">
        <f t="shared" si="27"/>
        <v>15.166666666666666</v>
      </c>
      <c r="K261" s="15">
        <f t="shared" si="28"/>
        <v>1.3333333333333333</v>
      </c>
      <c r="M261" s="30">
        <f t="shared" si="29"/>
        <v>15.166666666666666</v>
      </c>
      <c r="N261" s="5">
        <f t="shared" si="50"/>
        <v>16</v>
      </c>
      <c r="O261" s="5">
        <f t="shared" si="51"/>
        <v>5.6000000000000001E-2</v>
      </c>
      <c r="P261" s="5">
        <f t="shared" si="30"/>
        <v>16.056000000000001</v>
      </c>
      <c r="Q261" s="5">
        <f t="shared" si="52"/>
        <v>16</v>
      </c>
      <c r="R261" s="5" t="str">
        <f t="shared" si="31"/>
        <v>Volkswagen North Scottsdale</v>
      </c>
    </row>
    <row r="262" spans="1:18" ht="17" hidden="1" customHeight="1" x14ac:dyDescent="0.2">
      <c r="A262" s="5" t="s">
        <v>77</v>
      </c>
      <c r="B262" s="5" t="s">
        <v>60</v>
      </c>
      <c r="C262" s="5" t="str">
        <f>A262&amp;"-"&amp;COUNTIF(A$205:A262,A262)</f>
        <v>Volkswagen-2</v>
      </c>
      <c r="D262" s="5" t="str">
        <f>B262&amp;"-"&amp;COUNTIF(B$205:B262,B262)</f>
        <v>Orange County-9</v>
      </c>
      <c r="E262" s="6" t="s">
        <v>54</v>
      </c>
      <c r="F262" s="6">
        <f>WORKSHEET!C61</f>
        <v>93</v>
      </c>
      <c r="G262" s="6">
        <f>WORKSHEET!D61</f>
        <v>18</v>
      </c>
      <c r="H262" s="14">
        <f t="shared" si="26"/>
        <v>0.19354838709677419</v>
      </c>
      <c r="I262" s="6">
        <f>WORKSHEET!E61</f>
        <v>8</v>
      </c>
      <c r="J262" s="15">
        <f t="shared" si="27"/>
        <v>11.625</v>
      </c>
      <c r="K262" s="15">
        <f t="shared" si="28"/>
        <v>2.25</v>
      </c>
      <c r="M262" s="30">
        <f t="shared" si="29"/>
        <v>11.625</v>
      </c>
      <c r="N262" s="5">
        <f t="shared" si="50"/>
        <v>32</v>
      </c>
      <c r="O262" s="5">
        <f t="shared" si="51"/>
        <v>5.7000000000000002E-2</v>
      </c>
      <c r="P262" s="5">
        <f t="shared" si="30"/>
        <v>32.057000000000002</v>
      </c>
      <c r="Q262" s="5">
        <f t="shared" si="52"/>
        <v>32</v>
      </c>
      <c r="R262" s="5" t="str">
        <f t="shared" si="31"/>
        <v>Volkswagen South Coast</v>
      </c>
    </row>
    <row r="263" spans="1:18" ht="17" hidden="1" customHeight="1" x14ac:dyDescent="0.2">
      <c r="A263" s="7"/>
      <c r="B263" s="7" t="s">
        <v>78</v>
      </c>
      <c r="C263" s="7"/>
      <c r="D263" s="7" t="str">
        <f>B263&amp;"-"&amp;COUNTIF(B$205:B263,B263)</f>
        <v>WEST-1</v>
      </c>
      <c r="E263" s="7" t="s">
        <v>57</v>
      </c>
      <c r="F263" s="8">
        <f t="shared" ref="F263:G267" si="53">SUMIFS(F$206:F$262,$B$206:$B$262,$E263)</f>
        <v>2436</v>
      </c>
      <c r="G263" s="8">
        <f t="shared" si="53"/>
        <v>442</v>
      </c>
      <c r="H263" s="17">
        <f t="shared" ref="H263:H268" si="54">IFERROR(G263/F263,"-")</f>
        <v>0.18144499178981938</v>
      </c>
      <c r="I263" s="8">
        <f>SUMIFS(I$206:I$262,$B$206:$B$262,$E263)</f>
        <v>176</v>
      </c>
      <c r="J263" s="16">
        <f t="shared" ref="J263:J268" si="55">IFERROR(F263/I263,"-")</f>
        <v>13.840909090909092</v>
      </c>
      <c r="K263" s="16">
        <f t="shared" ref="K263:K268" si="56">IFERROR(G263/I263,"-")</f>
        <v>2.5113636363636362</v>
      </c>
    </row>
    <row r="264" spans="1:18" ht="17" hidden="1" customHeight="1" x14ac:dyDescent="0.2">
      <c r="B264" s="5" t="s">
        <v>78</v>
      </c>
      <c r="D264" s="5" t="str">
        <f>B264&amp;"-"&amp;COUNTIF(B$205:B264,B264)</f>
        <v>WEST-2</v>
      </c>
      <c r="E264" s="5" t="s">
        <v>61</v>
      </c>
      <c r="F264" s="6">
        <f t="shared" si="53"/>
        <v>1340</v>
      </c>
      <c r="G264" s="6">
        <f t="shared" si="53"/>
        <v>233</v>
      </c>
      <c r="H264" s="14">
        <f t="shared" si="54"/>
        <v>0.17388059701492536</v>
      </c>
      <c r="I264" s="6">
        <f>SUMIFS(I$206:I$262,$B$206:$B$262,$E264)</f>
        <v>97</v>
      </c>
      <c r="J264" s="15">
        <f t="shared" si="55"/>
        <v>13.814432989690722</v>
      </c>
      <c r="K264" s="15">
        <f t="shared" si="56"/>
        <v>2.402061855670103</v>
      </c>
    </row>
    <row r="265" spans="1:18" ht="17" hidden="1" customHeight="1" x14ac:dyDescent="0.2">
      <c r="B265" s="5" t="s">
        <v>78</v>
      </c>
      <c r="D265" s="5" t="str">
        <f>B265&amp;"-"&amp;COUNTIF(B$205:B265,B265)</f>
        <v>WEST-3</v>
      </c>
      <c r="E265" s="5" t="s">
        <v>60</v>
      </c>
      <c r="F265" s="6">
        <f t="shared" si="53"/>
        <v>994</v>
      </c>
      <c r="G265" s="6">
        <f t="shared" si="53"/>
        <v>233</v>
      </c>
      <c r="H265" s="14">
        <f t="shared" si="54"/>
        <v>0.23440643863179075</v>
      </c>
      <c r="I265" s="6">
        <f>SUMIFS(I$206:I$262,$B$206:$B$262,$E265)</f>
        <v>85</v>
      </c>
      <c r="J265" s="15">
        <f t="shared" si="55"/>
        <v>11.694117647058823</v>
      </c>
      <c r="K265" s="15">
        <f t="shared" si="56"/>
        <v>2.7411764705882353</v>
      </c>
    </row>
    <row r="266" spans="1:18" ht="17" hidden="1" customHeight="1" x14ac:dyDescent="0.2">
      <c r="B266" s="5" t="s">
        <v>78</v>
      </c>
      <c r="D266" s="5" t="str">
        <f>B266&amp;"-"&amp;COUNTIF(B$205:B266,B266)</f>
        <v>WEST-4</v>
      </c>
      <c r="E266" s="5" t="s">
        <v>58</v>
      </c>
      <c r="F266" s="6">
        <f t="shared" si="53"/>
        <v>1621</v>
      </c>
      <c r="G266" s="6">
        <f t="shared" si="53"/>
        <v>291</v>
      </c>
      <c r="H266" s="14">
        <f t="shared" si="54"/>
        <v>0.17951881554595928</v>
      </c>
      <c r="I266" s="6">
        <f>SUMIFS(I$206:I$262,$B$206:$B$262,$E266)</f>
        <v>104</v>
      </c>
      <c r="J266" s="15">
        <f t="shared" si="55"/>
        <v>15.586538461538462</v>
      </c>
      <c r="K266" s="15">
        <f t="shared" si="56"/>
        <v>2.7980769230769229</v>
      </c>
    </row>
    <row r="267" spans="1:18" ht="17" hidden="1" customHeight="1" x14ac:dyDescent="0.2">
      <c r="B267" s="5" t="s">
        <v>78</v>
      </c>
      <c r="D267" s="5" t="str">
        <f>B267&amp;"-"&amp;COUNTIF(B$205:B267,B267)</f>
        <v>WEST-5</v>
      </c>
      <c r="E267" s="5" t="s">
        <v>64</v>
      </c>
      <c r="F267" s="6">
        <f t="shared" si="53"/>
        <v>2218</v>
      </c>
      <c r="G267" s="6">
        <f t="shared" si="53"/>
        <v>494</v>
      </c>
      <c r="H267" s="14">
        <f t="shared" si="54"/>
        <v>0.22272317403065825</v>
      </c>
      <c r="I267" s="6">
        <f>SUMIFS(I$206:I$262,$B$206:$B$262,$E267)</f>
        <v>189</v>
      </c>
      <c r="J267" s="15">
        <f t="shared" si="55"/>
        <v>11.735449735449736</v>
      </c>
      <c r="K267" s="15">
        <f t="shared" si="56"/>
        <v>2.6137566137566139</v>
      </c>
    </row>
    <row r="268" spans="1:18" ht="17" hidden="1" customHeight="1" x14ac:dyDescent="0.2">
      <c r="A268" s="7"/>
      <c r="B268" s="7"/>
      <c r="C268" s="7"/>
      <c r="D268" s="7"/>
      <c r="E268" s="7" t="s">
        <v>78</v>
      </c>
      <c r="F268" s="8">
        <f>SUM(F$206:F$262)</f>
        <v>8609</v>
      </c>
      <c r="G268" s="8">
        <f>SUM(G$206:G$262)</f>
        <v>1693</v>
      </c>
      <c r="H268" s="17">
        <f t="shared" si="54"/>
        <v>0.19665466372400975</v>
      </c>
      <c r="I268" s="8">
        <f>SUM(I$206:I$262)</f>
        <v>651</v>
      </c>
      <c r="J268" s="16">
        <f t="shared" si="55"/>
        <v>13.224270353302611</v>
      </c>
      <c r="K268" s="16">
        <f t="shared" si="56"/>
        <v>2.6006144393241168</v>
      </c>
    </row>
    <row r="269" spans="1:18" ht="17" hidden="1" customHeight="1" x14ac:dyDescent="0.2"/>
    <row r="270" spans="1:18" ht="17" hidden="1" customHeight="1" x14ac:dyDescent="0.2"/>
    <row r="271" spans="1:18" ht="17" hidden="1" customHeight="1" x14ac:dyDescent="0.2">
      <c r="A271" s="5" t="str">
        <f>E268</f>
        <v>WEST</v>
      </c>
    </row>
    <row r="272" spans="1:18" ht="17" hidden="1" customHeight="1" x14ac:dyDescent="0.2">
      <c r="A272" s="5" t="str">
        <f>E263</f>
        <v>Arizona</v>
      </c>
    </row>
    <row r="273" spans="1:2" ht="17" hidden="1" customHeight="1" x14ac:dyDescent="0.2">
      <c r="A273" s="5" t="str">
        <f t="shared" ref="A273:A276" si="57">E264</f>
        <v>Northern California</v>
      </c>
    </row>
    <row r="274" spans="1:2" ht="17" hidden="1" customHeight="1" x14ac:dyDescent="0.2">
      <c r="A274" s="5" t="str">
        <f t="shared" si="57"/>
        <v>Orange County</v>
      </c>
    </row>
    <row r="275" spans="1:2" ht="17" hidden="1" customHeight="1" x14ac:dyDescent="0.2">
      <c r="A275" s="5" t="str">
        <f t="shared" si="57"/>
        <v>Southern California</v>
      </c>
    </row>
    <row r="276" spans="1:2" ht="17" hidden="1" customHeight="1" x14ac:dyDescent="0.2">
      <c r="A276" s="5" t="str">
        <f t="shared" si="57"/>
        <v>Texas</v>
      </c>
    </row>
    <row r="277" spans="1:2" ht="17" customHeight="1" x14ac:dyDescent="0.2">
      <c r="A277" s="36"/>
      <c r="B277" s="36"/>
    </row>
    <row r="278" spans="1:2" ht="11" customHeight="1" x14ac:dyDescent="0.2"/>
  </sheetData>
  <sortState xmlns:xlrd2="http://schemas.microsoft.com/office/spreadsheetml/2017/richdata2" ref="E206:E262">
    <sortCondition ref="E206:E262"/>
  </sortState>
  <mergeCells count="1">
    <mergeCell ref="B5:B9"/>
  </mergeCells>
  <conditionalFormatting sqref="B20:H75 B14:H18">
    <cfRule type="expression" dxfId="23" priority="3">
      <formula>$B14=""</formula>
    </cfRule>
  </conditionalFormatting>
  <conditionalFormatting sqref="B76:H76">
    <cfRule type="expression" dxfId="22" priority="1">
      <formula>$B76=""</formula>
    </cfRule>
  </conditionalFormatting>
  <conditionalFormatting sqref="G20:G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48" orientation="portrait" horizontalDpi="0" verticalDpi="0"/>
  <ignoredErrors>
    <ignoredError sqref="H263:H269 E20:E75 E14:E18 G14:H17 E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187C-CDD2-7345-A0A0-B8936F503804}">
  <sheetPr>
    <pageSetUpPr fitToPage="1"/>
  </sheetPr>
  <dimension ref="A1:R281"/>
  <sheetViews>
    <sheetView showGridLines="0" topLeftCell="B1" zoomScale="90" zoomScaleNormal="90" workbookViewId="0">
      <selection activeCell="B10" sqref="B10"/>
    </sheetView>
  </sheetViews>
  <sheetFormatPr baseColWidth="10" defaultColWidth="10.83203125" defaultRowHeight="16" x14ac:dyDescent="0.2"/>
  <cols>
    <col min="1" max="1" width="10.83203125" style="5" hidden="1" customWidth="1"/>
    <col min="2" max="2" width="41.33203125" style="5" customWidth="1"/>
    <col min="3" max="3" width="29.83203125" style="5" customWidth="1"/>
    <col min="4" max="6" width="20.83203125" style="5" customWidth="1"/>
    <col min="7" max="7" width="23.33203125" style="5" customWidth="1"/>
    <col min="8" max="8" width="20.83203125" style="5" customWidth="1"/>
    <col min="9" max="12" width="15.83203125" style="5" customWidth="1"/>
    <col min="13" max="16384" width="10.83203125" style="5"/>
  </cols>
  <sheetData>
    <row r="1" spans="1:8" ht="18" customHeight="1" x14ac:dyDescent="0.2"/>
    <row r="2" spans="1:8" ht="30" customHeight="1" x14ac:dyDescent="0.2">
      <c r="B2" s="39" t="s">
        <v>120</v>
      </c>
    </row>
    <row r="3" spans="1:8" ht="18" customHeight="1" x14ac:dyDescent="0.2"/>
    <row r="4" spans="1:8" ht="16" customHeight="1" x14ac:dyDescent="0.2">
      <c r="B4" s="101" t="s">
        <v>91</v>
      </c>
      <c r="C4" s="19"/>
      <c r="D4" s="20"/>
      <c r="E4" s="21"/>
      <c r="F4" s="21"/>
      <c r="G4" s="21"/>
      <c r="H4" s="21"/>
    </row>
    <row r="5" spans="1:8" ht="30" customHeight="1" x14ac:dyDescent="0.2">
      <c r="B5" s="101"/>
      <c r="C5" s="28">
        <f t="shared" ref="C5:H5" si="0">C9</f>
        <v>93508</v>
      </c>
      <c r="D5" s="28">
        <f t="shared" si="0"/>
        <v>18013</v>
      </c>
      <c r="E5" s="27">
        <f>IFERROR(E9,"-")</f>
        <v>0.19263592419899903</v>
      </c>
      <c r="F5" s="28">
        <f>F9/3</f>
        <v>2412.1666666666665</v>
      </c>
      <c r="G5" s="28">
        <f>G9</f>
        <v>12.921716299315968</v>
      </c>
      <c r="H5" s="28">
        <f t="shared" si="0"/>
        <v>2.489186761556001</v>
      </c>
    </row>
    <row r="6" spans="1:8" s="12" customFormat="1" ht="20" customHeight="1" x14ac:dyDescent="0.2">
      <c r="B6" s="101"/>
      <c r="C6" s="19" t="s">
        <v>127</v>
      </c>
      <c r="D6" s="22" t="s">
        <v>88</v>
      </c>
      <c r="E6" s="21" t="s">
        <v>128</v>
      </c>
      <c r="F6" s="102" t="s">
        <v>93</v>
      </c>
      <c r="G6" s="21" t="s">
        <v>129</v>
      </c>
      <c r="H6" s="21" t="s">
        <v>90</v>
      </c>
    </row>
    <row r="7" spans="1:8" s="12" customFormat="1" ht="18" customHeight="1" x14ac:dyDescent="0.2">
      <c r="B7" s="101"/>
      <c r="C7" s="33"/>
      <c r="D7" s="34"/>
      <c r="E7" s="35"/>
      <c r="F7" s="102"/>
      <c r="G7" s="35" t="s">
        <v>95</v>
      </c>
      <c r="H7" s="35"/>
    </row>
    <row r="8" spans="1:8" s="10" customFormat="1" ht="17" customHeight="1" x14ac:dyDescent="0.2">
      <c r="B8" s="101"/>
      <c r="C8" s="22"/>
      <c r="D8" s="22"/>
      <c r="E8" s="19"/>
      <c r="F8" s="19"/>
      <c r="G8" s="19"/>
      <c r="H8" s="19"/>
    </row>
    <row r="9" spans="1:8" s="9" customFormat="1" ht="29" hidden="1" customHeight="1" x14ac:dyDescent="0.2">
      <c r="B9" s="18" t="s">
        <v>2</v>
      </c>
      <c r="C9" s="40">
        <f>C17</f>
        <v>93508</v>
      </c>
      <c r="D9" s="40">
        <f>D17</f>
        <v>18013</v>
      </c>
      <c r="E9" s="24">
        <f>D9/C9</f>
        <v>0.19263592419899903</v>
      </c>
      <c r="F9" s="40">
        <f>F17</f>
        <v>7236.5</v>
      </c>
      <c r="G9" s="46">
        <f>C9/F9</f>
        <v>12.921716299315968</v>
      </c>
      <c r="H9" s="46">
        <f>D9/F9</f>
        <v>2.489186761556001</v>
      </c>
    </row>
    <row r="10" spans="1:8" s="9" customFormat="1" ht="10" customHeight="1" x14ac:dyDescent="0.2">
      <c r="B10" s="18"/>
      <c r="C10" s="23"/>
      <c r="D10" s="23"/>
      <c r="E10" s="23"/>
      <c r="F10" s="23"/>
      <c r="G10" s="23"/>
      <c r="H10" s="23"/>
    </row>
    <row r="11" spans="1:8" s="59" customFormat="1" ht="25" customHeight="1" x14ac:dyDescent="0.25">
      <c r="B11" s="60" t="s">
        <v>94</v>
      </c>
      <c r="C11" s="58" t="s">
        <v>87</v>
      </c>
      <c r="D11" s="58" t="s">
        <v>80</v>
      </c>
      <c r="E11" s="58" t="s">
        <v>81</v>
      </c>
      <c r="F11" s="58" t="s">
        <v>1</v>
      </c>
      <c r="G11" s="58" t="s">
        <v>85</v>
      </c>
      <c r="H11" s="58" t="s">
        <v>86</v>
      </c>
    </row>
    <row r="12" spans="1:8" s="61" customFormat="1" ht="24" customHeight="1" x14ac:dyDescent="0.25">
      <c r="A12" s="61">
        <v>1</v>
      </c>
      <c r="B12" s="47" t="s">
        <v>57</v>
      </c>
      <c r="C12" s="48">
        <f>C21+C29+C37+C45+C53+C61+C69+C77+C85+C93+C101+C109</f>
        <v>26595</v>
      </c>
      <c r="D12" s="48">
        <f t="shared" ref="D12:D16" si="1">D21+D29+D37+D45+D53+D61+D69+D77+D85+D93+D101+D109</f>
        <v>4519</v>
      </c>
      <c r="E12" s="49">
        <f t="shared" ref="E12:E16" si="2">IFERROR(D12/C12,"-")</f>
        <v>0.16991915773641661</v>
      </c>
      <c r="F12" s="48">
        <f t="shared" ref="F12:F16" si="3">F21+F29+F37+F45+F53+F61+F69+F77+F85+F93+F101+F109</f>
        <v>1969.5</v>
      </c>
      <c r="G12" s="50">
        <f t="shared" ref="G12:G16" si="4">IFERROR(C12/F12,"-")</f>
        <v>13.503427265803504</v>
      </c>
      <c r="H12" s="51">
        <f>D12/F12</f>
        <v>2.2944909875602946</v>
      </c>
    </row>
    <row r="13" spans="1:8" s="61" customFormat="1" ht="24" customHeight="1" x14ac:dyDescent="0.25">
      <c r="A13" s="61">
        <v>2</v>
      </c>
      <c r="B13" s="47" t="s">
        <v>61</v>
      </c>
      <c r="C13" s="48">
        <f t="shared" ref="C13:C16" si="5">C22+C30+C38+C46+C54+C62+C70+C78+C86+C94+C102+C110</f>
        <v>13384</v>
      </c>
      <c r="D13" s="48">
        <f t="shared" si="1"/>
        <v>2429</v>
      </c>
      <c r="E13" s="49">
        <f t="shared" si="2"/>
        <v>0.18148535564853557</v>
      </c>
      <c r="F13" s="48">
        <f t="shared" si="3"/>
        <v>1066</v>
      </c>
      <c r="G13" s="50">
        <f t="shared" si="4"/>
        <v>12.555347091932457</v>
      </c>
      <c r="H13" s="51">
        <f t="shared" ref="H13:H16" si="6">D13/F13</f>
        <v>2.2786116322701688</v>
      </c>
    </row>
    <row r="14" spans="1:8" s="61" customFormat="1" ht="24" customHeight="1" x14ac:dyDescent="0.25">
      <c r="A14" s="61">
        <v>3</v>
      </c>
      <c r="B14" s="47" t="s">
        <v>60</v>
      </c>
      <c r="C14" s="48">
        <f t="shared" si="5"/>
        <v>11768</v>
      </c>
      <c r="D14" s="48">
        <f t="shared" si="1"/>
        <v>2475</v>
      </c>
      <c r="E14" s="49">
        <f t="shared" si="2"/>
        <v>0.21031611148878315</v>
      </c>
      <c r="F14" s="48">
        <f t="shared" si="3"/>
        <v>971</v>
      </c>
      <c r="G14" s="50">
        <f t="shared" si="4"/>
        <v>12.119464469618949</v>
      </c>
      <c r="H14" s="51">
        <f t="shared" si="6"/>
        <v>2.548918640576725</v>
      </c>
    </row>
    <row r="15" spans="1:8" s="61" customFormat="1" ht="24" customHeight="1" x14ac:dyDescent="0.25">
      <c r="A15" s="61">
        <v>4</v>
      </c>
      <c r="B15" s="47" t="s">
        <v>58</v>
      </c>
      <c r="C15" s="48">
        <f t="shared" si="5"/>
        <v>18008</v>
      </c>
      <c r="D15" s="48">
        <f t="shared" si="1"/>
        <v>3334</v>
      </c>
      <c r="E15" s="49">
        <f t="shared" si="2"/>
        <v>0.18513993780541982</v>
      </c>
      <c r="F15" s="48">
        <f t="shared" si="3"/>
        <v>1178</v>
      </c>
      <c r="G15" s="50">
        <f t="shared" si="4"/>
        <v>15.286926994906622</v>
      </c>
      <c r="H15" s="51">
        <f t="shared" si="6"/>
        <v>2.8302207130730053</v>
      </c>
    </row>
    <row r="16" spans="1:8" s="61" customFormat="1" ht="24" customHeight="1" x14ac:dyDescent="0.25">
      <c r="A16" s="61">
        <v>5</v>
      </c>
      <c r="B16" s="47" t="s">
        <v>64</v>
      </c>
      <c r="C16" s="48">
        <f t="shared" si="5"/>
        <v>23753</v>
      </c>
      <c r="D16" s="48">
        <f t="shared" si="1"/>
        <v>5256</v>
      </c>
      <c r="E16" s="49">
        <f t="shared" si="2"/>
        <v>0.22127731233949396</v>
      </c>
      <c r="F16" s="48">
        <f t="shared" si="3"/>
        <v>2052</v>
      </c>
      <c r="G16" s="50">
        <f t="shared" si="4"/>
        <v>11.575536062378168</v>
      </c>
      <c r="H16" s="51">
        <f t="shared" si="6"/>
        <v>2.5614035087719298</v>
      </c>
    </row>
    <row r="17" spans="1:12" s="61" customFormat="1" ht="24" customHeight="1" x14ac:dyDescent="0.25">
      <c r="A17" s="61">
        <v>5</v>
      </c>
      <c r="B17" s="52" t="s">
        <v>2</v>
      </c>
      <c r="C17" s="53">
        <f>SUM(C12:C16)</f>
        <v>93508</v>
      </c>
      <c r="D17" s="53">
        <f>SUM(D12:D16)</f>
        <v>18013</v>
      </c>
      <c r="E17" s="54">
        <f>IFERROR(D17/C17,"-")</f>
        <v>0.19263592419899903</v>
      </c>
      <c r="F17" s="53">
        <f>SUM(F12:F16)</f>
        <v>7236.5</v>
      </c>
      <c r="G17" s="55">
        <f>IFERROR(C17/F17,"-")</f>
        <v>12.921716299315968</v>
      </c>
      <c r="H17" s="56">
        <f>IFERROR(D17/F17,"-")</f>
        <v>2.489186761556001</v>
      </c>
    </row>
    <row r="18" spans="1:12" ht="8" customHeight="1" x14ac:dyDescent="0.25">
      <c r="B18" s="29"/>
      <c r="C18" s="29"/>
      <c r="D18" s="29"/>
      <c r="E18" s="31"/>
      <c r="F18" s="29"/>
      <c r="G18" s="29"/>
      <c r="H18" s="31"/>
      <c r="I18" s="12"/>
      <c r="J18" s="12"/>
      <c r="K18" s="12"/>
      <c r="L18" s="12"/>
    </row>
    <row r="19" spans="1:12" ht="10" customHeight="1" x14ac:dyDescent="0.2"/>
    <row r="20" spans="1:12" ht="24" customHeight="1" x14ac:dyDescent="0.2">
      <c r="B20" s="85">
        <f>WORKSHEET!B2</f>
        <v>45597</v>
      </c>
      <c r="C20" s="62"/>
      <c r="D20" s="62"/>
      <c r="E20" s="62"/>
      <c r="F20" s="62"/>
      <c r="G20" s="62"/>
      <c r="H20" s="63"/>
    </row>
    <row r="21" spans="1:12" s="12" customFormat="1" ht="18" customHeight="1" x14ac:dyDescent="0.25">
      <c r="A21" s="12">
        <v>1</v>
      </c>
      <c r="B21" s="13" t="s">
        <v>57</v>
      </c>
      <c r="C21" s="26">
        <f>Report!C14</f>
        <v>2436</v>
      </c>
      <c r="D21" s="26">
        <f>Report!D14</f>
        <v>442</v>
      </c>
      <c r="E21" s="32">
        <f>Report!E14</f>
        <v>0.18144499178981938</v>
      </c>
      <c r="F21" s="26">
        <f>Report!F14</f>
        <v>176</v>
      </c>
      <c r="G21" s="38">
        <f>Report!G14</f>
        <v>13.840909090909092</v>
      </c>
      <c r="H21" s="37">
        <f>Report!H14</f>
        <v>2.5113636363636362</v>
      </c>
    </row>
    <row r="22" spans="1:12" s="12" customFormat="1" ht="18" customHeight="1" x14ac:dyDescent="0.25">
      <c r="A22" s="12">
        <v>2</v>
      </c>
      <c r="B22" s="13" t="s">
        <v>61</v>
      </c>
      <c r="C22" s="26">
        <f>Report!C15</f>
        <v>1340</v>
      </c>
      <c r="D22" s="26">
        <f>Report!D15</f>
        <v>233</v>
      </c>
      <c r="E22" s="32">
        <f>Report!E15</f>
        <v>0.17388059701492536</v>
      </c>
      <c r="F22" s="26">
        <f>Report!F15</f>
        <v>97</v>
      </c>
      <c r="G22" s="38">
        <f>Report!G15</f>
        <v>13.814432989690722</v>
      </c>
      <c r="H22" s="37">
        <f>Report!H15</f>
        <v>2.402061855670103</v>
      </c>
    </row>
    <row r="23" spans="1:12" s="12" customFormat="1" ht="18" customHeight="1" x14ac:dyDescent="0.25">
      <c r="A23" s="12">
        <v>3</v>
      </c>
      <c r="B23" s="13" t="s">
        <v>60</v>
      </c>
      <c r="C23" s="26">
        <f>Report!C16</f>
        <v>994</v>
      </c>
      <c r="D23" s="26">
        <f>Report!D16</f>
        <v>233</v>
      </c>
      <c r="E23" s="32">
        <f>Report!E16</f>
        <v>0.23440643863179075</v>
      </c>
      <c r="F23" s="26">
        <f>Report!F16</f>
        <v>85</v>
      </c>
      <c r="G23" s="38">
        <f>Report!G16</f>
        <v>11.694117647058823</v>
      </c>
      <c r="H23" s="37">
        <f>Report!H16</f>
        <v>2.7411764705882353</v>
      </c>
    </row>
    <row r="24" spans="1:12" s="12" customFormat="1" ht="18" customHeight="1" x14ac:dyDescent="0.25">
      <c r="A24" s="12">
        <v>4</v>
      </c>
      <c r="B24" s="13" t="s">
        <v>58</v>
      </c>
      <c r="C24" s="26">
        <f>Report!C17</f>
        <v>1621</v>
      </c>
      <c r="D24" s="26">
        <f>Report!D17</f>
        <v>291</v>
      </c>
      <c r="E24" s="32">
        <f>Report!E17</f>
        <v>0.17951881554595928</v>
      </c>
      <c r="F24" s="26">
        <f>Report!F17</f>
        <v>104</v>
      </c>
      <c r="G24" s="38">
        <f>Report!G17</f>
        <v>15.586538461538462</v>
      </c>
      <c r="H24" s="37">
        <f>Report!H17</f>
        <v>2.7980769230769229</v>
      </c>
    </row>
    <row r="25" spans="1:12" s="12" customFormat="1" ht="18" customHeight="1" x14ac:dyDescent="0.25">
      <c r="A25" s="12">
        <v>5</v>
      </c>
      <c r="B25" s="13" t="s">
        <v>64</v>
      </c>
      <c r="C25" s="26">
        <f>Report!C18</f>
        <v>2218</v>
      </c>
      <c r="D25" s="26">
        <f>Report!D18</f>
        <v>494</v>
      </c>
      <c r="E25" s="32">
        <f>Report!E18</f>
        <v>0.22272317403065825</v>
      </c>
      <c r="F25" s="26">
        <f>Report!F18</f>
        <v>189</v>
      </c>
      <c r="G25" s="38">
        <f>Report!G18</f>
        <v>11.735449735449736</v>
      </c>
      <c r="H25" s="37">
        <f>Report!H18</f>
        <v>2.6137566137566139</v>
      </c>
    </row>
    <row r="26" spans="1:12" s="12" customFormat="1" ht="18" customHeight="1" x14ac:dyDescent="0.25">
      <c r="A26" s="12">
        <v>5</v>
      </c>
      <c r="B26" s="41" t="s">
        <v>2</v>
      </c>
      <c r="C26" s="42">
        <f>SUM(C21:C25)</f>
        <v>8609</v>
      </c>
      <c r="D26" s="42">
        <f>SUM(D21:D25)</f>
        <v>1693</v>
      </c>
      <c r="E26" s="43">
        <f t="shared" ref="E26" si="7">IFERROR(D26/C26,"-")</f>
        <v>0.19665466372400975</v>
      </c>
      <c r="F26" s="42">
        <f>SUM(F21:F25)</f>
        <v>651</v>
      </c>
      <c r="G26" s="44">
        <f>IFERROR(C26/F26,"-")</f>
        <v>13.224270353302611</v>
      </c>
      <c r="H26" s="45">
        <f>IFERROR(D26/F26,"-")</f>
        <v>2.6006144393241168</v>
      </c>
    </row>
    <row r="27" spans="1:12" ht="10" customHeight="1" x14ac:dyDescent="0.2"/>
    <row r="28" spans="1:12" ht="24" hidden="1" customHeight="1" x14ac:dyDescent="0.2">
      <c r="B28" s="68" t="s">
        <v>109</v>
      </c>
      <c r="C28" s="62"/>
      <c r="D28" s="62"/>
      <c r="E28" s="62"/>
      <c r="F28" s="62"/>
      <c r="G28" s="62"/>
      <c r="H28" s="63"/>
    </row>
    <row r="29" spans="1:12" s="12" customFormat="1" ht="18" hidden="1" customHeight="1" x14ac:dyDescent="0.25">
      <c r="A29" s="12">
        <v>1</v>
      </c>
      <c r="B29" s="13" t="s">
        <v>57</v>
      </c>
      <c r="C29" s="26">
        <v>0</v>
      </c>
      <c r="D29" s="26">
        <v>0</v>
      </c>
      <c r="E29" s="32">
        <v>0</v>
      </c>
      <c r="F29" s="26">
        <v>0</v>
      </c>
      <c r="G29" s="38">
        <v>0</v>
      </c>
      <c r="H29" s="37">
        <v>0</v>
      </c>
    </row>
    <row r="30" spans="1:12" s="12" customFormat="1" ht="18" hidden="1" customHeight="1" x14ac:dyDescent="0.25">
      <c r="A30" s="12">
        <v>2</v>
      </c>
      <c r="B30" s="13" t="s">
        <v>61</v>
      </c>
      <c r="C30" s="26">
        <v>0</v>
      </c>
      <c r="D30" s="26">
        <v>0</v>
      </c>
      <c r="E30" s="32">
        <v>0</v>
      </c>
      <c r="F30" s="26">
        <v>0</v>
      </c>
      <c r="G30" s="38">
        <v>0</v>
      </c>
      <c r="H30" s="37">
        <v>0</v>
      </c>
    </row>
    <row r="31" spans="1:12" s="12" customFormat="1" ht="18" hidden="1" customHeight="1" x14ac:dyDescent="0.25">
      <c r="A31" s="12">
        <v>3</v>
      </c>
      <c r="B31" s="13" t="s">
        <v>60</v>
      </c>
      <c r="C31" s="26">
        <v>0</v>
      </c>
      <c r="D31" s="26">
        <v>0</v>
      </c>
      <c r="E31" s="32">
        <v>0</v>
      </c>
      <c r="F31" s="26">
        <v>0</v>
      </c>
      <c r="G31" s="38">
        <v>0</v>
      </c>
      <c r="H31" s="37">
        <v>0</v>
      </c>
    </row>
    <row r="32" spans="1:12" s="12" customFormat="1" ht="18" hidden="1" customHeight="1" x14ac:dyDescent="0.25">
      <c r="A32" s="12">
        <v>4</v>
      </c>
      <c r="B32" s="13" t="s">
        <v>58</v>
      </c>
      <c r="C32" s="26">
        <v>0</v>
      </c>
      <c r="D32" s="26">
        <v>0</v>
      </c>
      <c r="E32" s="32">
        <v>0</v>
      </c>
      <c r="F32" s="26">
        <v>0</v>
      </c>
      <c r="G32" s="38">
        <v>0</v>
      </c>
      <c r="H32" s="37">
        <v>0</v>
      </c>
    </row>
    <row r="33" spans="1:8" s="12" customFormat="1" ht="18" hidden="1" customHeight="1" x14ac:dyDescent="0.25">
      <c r="A33" s="12">
        <v>5</v>
      </c>
      <c r="B33" s="13" t="s">
        <v>64</v>
      </c>
      <c r="C33" s="26">
        <v>0</v>
      </c>
      <c r="D33" s="26">
        <v>0</v>
      </c>
      <c r="E33" s="32">
        <v>0</v>
      </c>
      <c r="F33" s="26">
        <v>0</v>
      </c>
      <c r="G33" s="38">
        <v>0</v>
      </c>
      <c r="H33" s="37">
        <v>0</v>
      </c>
    </row>
    <row r="34" spans="1:8" s="12" customFormat="1" ht="18" hidden="1" customHeight="1" x14ac:dyDescent="0.25">
      <c r="A34" s="12">
        <v>5</v>
      </c>
      <c r="B34" s="41" t="s">
        <v>2</v>
      </c>
      <c r="C34" s="42">
        <f>SUM(C29:C33)</f>
        <v>0</v>
      </c>
      <c r="D34" s="42">
        <f>SUM(D29:D33)</f>
        <v>0</v>
      </c>
      <c r="E34" s="43" t="str">
        <f>IFERROR(D34/C34,"-")</f>
        <v>-</v>
      </c>
      <c r="F34" s="42">
        <f>SUM(F29:F33)</f>
        <v>0</v>
      </c>
      <c r="G34" s="44" t="str">
        <f>IFERROR(C34/F34,"-")</f>
        <v>-</v>
      </c>
      <c r="H34" s="45" t="str">
        <f>IFERROR(D34/F34,"-")</f>
        <v>-</v>
      </c>
    </row>
    <row r="35" spans="1:8" ht="10" hidden="1" customHeight="1" x14ac:dyDescent="0.2"/>
    <row r="36" spans="1:8" ht="24" customHeight="1" x14ac:dyDescent="0.2">
      <c r="B36" s="68" t="s">
        <v>110</v>
      </c>
      <c r="C36" s="62"/>
      <c r="D36" s="62"/>
      <c r="E36" s="62"/>
      <c r="F36" s="62"/>
      <c r="G36" s="62"/>
      <c r="H36" s="63"/>
    </row>
    <row r="37" spans="1:8" s="12" customFormat="1" ht="18" customHeight="1" x14ac:dyDescent="0.25">
      <c r="A37" s="12">
        <v>1</v>
      </c>
      <c r="B37" s="13" t="s">
        <v>57</v>
      </c>
      <c r="C37" s="26">
        <v>2371</v>
      </c>
      <c r="D37" s="26">
        <v>440</v>
      </c>
      <c r="E37" s="32">
        <v>0.18557570645297342</v>
      </c>
      <c r="F37" s="26">
        <v>172</v>
      </c>
      <c r="G37" s="38">
        <v>13.784883720930232</v>
      </c>
      <c r="H37" s="37">
        <v>2.558139534883721</v>
      </c>
    </row>
    <row r="38" spans="1:8" s="12" customFormat="1" ht="18" customHeight="1" x14ac:dyDescent="0.25">
      <c r="A38" s="12">
        <v>2</v>
      </c>
      <c r="B38" s="13" t="s">
        <v>61</v>
      </c>
      <c r="C38" s="26">
        <v>1525</v>
      </c>
      <c r="D38" s="26">
        <v>237</v>
      </c>
      <c r="E38" s="32">
        <v>0.15540983606557376</v>
      </c>
      <c r="F38" s="26">
        <v>97</v>
      </c>
      <c r="G38" s="38">
        <v>15.721649484536082</v>
      </c>
      <c r="H38" s="37">
        <v>2.4432989690721651</v>
      </c>
    </row>
    <row r="39" spans="1:8" s="12" customFormat="1" ht="18" customHeight="1" x14ac:dyDescent="0.25">
      <c r="A39" s="12">
        <v>3</v>
      </c>
      <c r="B39" s="13" t="s">
        <v>60</v>
      </c>
      <c r="C39" s="26">
        <v>990</v>
      </c>
      <c r="D39" s="26">
        <v>223</v>
      </c>
      <c r="E39" s="32">
        <v>0.22525252525252526</v>
      </c>
      <c r="F39" s="26">
        <v>82</v>
      </c>
      <c r="G39" s="38">
        <v>12.073170731707316</v>
      </c>
      <c r="H39" s="37">
        <v>2.7195121951219514</v>
      </c>
    </row>
    <row r="40" spans="1:8" s="12" customFormat="1" ht="18" customHeight="1" x14ac:dyDescent="0.25">
      <c r="A40" s="12">
        <v>4</v>
      </c>
      <c r="B40" s="13" t="s">
        <v>58</v>
      </c>
      <c r="C40" s="26">
        <v>1654</v>
      </c>
      <c r="D40" s="26">
        <v>307</v>
      </c>
      <c r="E40" s="32">
        <v>0.18561064087061668</v>
      </c>
      <c r="F40" s="26">
        <v>104</v>
      </c>
      <c r="G40" s="38">
        <v>15.903846153846153</v>
      </c>
      <c r="H40" s="37">
        <v>2.9519230769230771</v>
      </c>
    </row>
    <row r="41" spans="1:8" s="12" customFormat="1" ht="18" customHeight="1" x14ac:dyDescent="0.25">
      <c r="A41" s="12">
        <v>5</v>
      </c>
      <c r="B41" s="13" t="s">
        <v>64</v>
      </c>
      <c r="C41" s="26">
        <v>2226</v>
      </c>
      <c r="D41" s="26">
        <v>461</v>
      </c>
      <c r="E41" s="32">
        <v>0.20709793351302785</v>
      </c>
      <c r="F41" s="26">
        <v>189</v>
      </c>
      <c r="G41" s="38">
        <v>11.777777777777779</v>
      </c>
      <c r="H41" s="37">
        <v>2.4391534391534391</v>
      </c>
    </row>
    <row r="42" spans="1:8" s="12" customFormat="1" ht="18" customHeight="1" x14ac:dyDescent="0.25">
      <c r="A42" s="12">
        <v>5</v>
      </c>
      <c r="B42" s="41" t="s">
        <v>2</v>
      </c>
      <c r="C42" s="42">
        <f>SUM(C37:C41)</f>
        <v>8766</v>
      </c>
      <c r="D42" s="42">
        <f>SUM(D37:D41)</f>
        <v>1668</v>
      </c>
      <c r="E42" s="43">
        <f>IFERROR(D42/C42,"-")</f>
        <v>0.19028062970568105</v>
      </c>
      <c r="F42" s="42">
        <f>SUM(F37:F41)</f>
        <v>644</v>
      </c>
      <c r="G42" s="44">
        <f>IFERROR(C42/F42,"-")</f>
        <v>13.611801242236025</v>
      </c>
      <c r="H42" s="45">
        <f>IFERROR(D42/F42,"-")</f>
        <v>2.5900621118012421</v>
      </c>
    </row>
    <row r="43" spans="1:8" ht="10" customHeight="1" x14ac:dyDescent="0.2"/>
    <row r="44" spans="1:8" ht="24" customHeight="1" x14ac:dyDescent="0.2">
      <c r="B44" s="68" t="s">
        <v>111</v>
      </c>
      <c r="C44" s="62"/>
      <c r="D44" s="62"/>
      <c r="E44" s="62"/>
      <c r="F44" s="62"/>
      <c r="G44" s="62"/>
      <c r="H44" s="63"/>
    </row>
    <row r="45" spans="1:8" s="12" customFormat="1" ht="18" customHeight="1" x14ac:dyDescent="0.2">
      <c r="A45" s="12">
        <v>1</v>
      </c>
      <c r="B45" s="13" t="s">
        <v>57</v>
      </c>
      <c r="C45" s="26">
        <v>2297</v>
      </c>
      <c r="D45" s="26">
        <v>380</v>
      </c>
      <c r="E45" s="32">
        <v>0.1654331737048324</v>
      </c>
      <c r="F45" s="26">
        <v>174.5</v>
      </c>
      <c r="G45" s="38">
        <v>13.163323782234958</v>
      </c>
      <c r="H45" s="37">
        <v>2.177650429799427</v>
      </c>
    </row>
    <row r="46" spans="1:8" s="12" customFormat="1" ht="18" customHeight="1" x14ac:dyDescent="0.2">
      <c r="A46" s="12">
        <v>2</v>
      </c>
      <c r="B46" s="13" t="s">
        <v>61</v>
      </c>
      <c r="C46" s="26">
        <v>1108</v>
      </c>
      <c r="D46" s="26">
        <v>210</v>
      </c>
      <c r="E46" s="32">
        <v>0.18953068592057762</v>
      </c>
      <c r="F46" s="26">
        <v>97</v>
      </c>
      <c r="G46" s="38">
        <v>11.422680412371134</v>
      </c>
      <c r="H46" s="37">
        <v>2.1649484536082473</v>
      </c>
    </row>
    <row r="47" spans="1:8" s="12" customFormat="1" ht="18" customHeight="1" x14ac:dyDescent="0.2">
      <c r="A47" s="12">
        <v>3</v>
      </c>
      <c r="B47" s="13" t="s">
        <v>60</v>
      </c>
      <c r="C47" s="26">
        <v>1117</v>
      </c>
      <c r="D47" s="26">
        <v>189</v>
      </c>
      <c r="E47" s="32">
        <v>0.16920322291853179</v>
      </c>
      <c r="F47" s="26">
        <v>88</v>
      </c>
      <c r="G47" s="38">
        <v>12.693181818181818</v>
      </c>
      <c r="H47" s="37">
        <v>2.1477272727272729</v>
      </c>
    </row>
    <row r="48" spans="1:8" s="12" customFormat="1" ht="18" customHeight="1" x14ac:dyDescent="0.2">
      <c r="A48" s="12">
        <v>4</v>
      </c>
      <c r="B48" s="13" t="s">
        <v>58</v>
      </c>
      <c r="C48" s="26">
        <v>1854</v>
      </c>
      <c r="D48" s="26">
        <v>301</v>
      </c>
      <c r="E48" s="32">
        <v>0.16235167206040993</v>
      </c>
      <c r="F48" s="26">
        <v>106</v>
      </c>
      <c r="G48" s="38">
        <v>17.490566037735849</v>
      </c>
      <c r="H48" s="37">
        <v>2.8396226415094339</v>
      </c>
    </row>
    <row r="49" spans="1:8" s="12" customFormat="1" ht="18" customHeight="1" x14ac:dyDescent="0.2">
      <c r="A49" s="12">
        <v>5</v>
      </c>
      <c r="B49" s="13" t="s">
        <v>64</v>
      </c>
      <c r="C49" s="26">
        <v>2071</v>
      </c>
      <c r="D49" s="26">
        <v>421</v>
      </c>
      <c r="E49" s="32">
        <v>0.20328343795267986</v>
      </c>
      <c r="F49" s="26">
        <v>189</v>
      </c>
      <c r="G49" s="38">
        <v>10.957671957671957</v>
      </c>
      <c r="H49" s="37">
        <v>2.2275132275132274</v>
      </c>
    </row>
    <row r="50" spans="1:8" s="12" customFormat="1" ht="18" customHeight="1" x14ac:dyDescent="0.25">
      <c r="A50" s="12">
        <v>5</v>
      </c>
      <c r="B50" s="41" t="s">
        <v>2</v>
      </c>
      <c r="C50" s="42">
        <f>SUM(C45:C49)</f>
        <v>8447</v>
      </c>
      <c r="D50" s="42">
        <f>SUM(D45:D49)</f>
        <v>1501</v>
      </c>
      <c r="E50" s="43">
        <f>IFERROR(D50/C50,"-")</f>
        <v>0.17769622351130579</v>
      </c>
      <c r="F50" s="42">
        <f>SUM(F45:F49)</f>
        <v>654.5</v>
      </c>
      <c r="G50" s="44">
        <f>IFERROR(C50/F50,"-")</f>
        <v>12.906035141329259</v>
      </c>
      <c r="H50" s="45">
        <f>IFERROR(D50/F50,"-")</f>
        <v>2.293353705118411</v>
      </c>
    </row>
    <row r="51" spans="1:8" ht="10" customHeight="1" x14ac:dyDescent="0.2"/>
    <row r="52" spans="1:8" ht="24" customHeight="1" x14ac:dyDescent="0.2">
      <c r="B52" s="68" t="s">
        <v>112</v>
      </c>
      <c r="C52" s="62"/>
      <c r="D52" s="62"/>
      <c r="E52" s="62"/>
      <c r="F52" s="62"/>
      <c r="G52" s="62"/>
      <c r="H52" s="63"/>
    </row>
    <row r="53" spans="1:8" s="12" customFormat="1" ht="18" customHeight="1" x14ac:dyDescent="0.2">
      <c r="A53" s="12">
        <v>1</v>
      </c>
      <c r="B53" s="13" t="s">
        <v>57</v>
      </c>
      <c r="C53" s="26">
        <v>2346</v>
      </c>
      <c r="D53" s="26">
        <v>390</v>
      </c>
      <c r="E53" s="32">
        <v>0.16624040920716113</v>
      </c>
      <c r="F53" s="26">
        <v>175</v>
      </c>
      <c r="G53" s="38">
        <v>13.405714285714286</v>
      </c>
      <c r="H53" s="37">
        <v>2.2285714285714286</v>
      </c>
    </row>
    <row r="54" spans="1:8" s="12" customFormat="1" ht="18" customHeight="1" x14ac:dyDescent="0.2">
      <c r="A54" s="12">
        <v>2</v>
      </c>
      <c r="B54" s="13" t="s">
        <v>61</v>
      </c>
      <c r="C54" s="26">
        <v>1124</v>
      </c>
      <c r="D54" s="26">
        <v>220</v>
      </c>
      <c r="E54" s="32">
        <v>0.19572953736654805</v>
      </c>
      <c r="F54" s="26">
        <v>97</v>
      </c>
      <c r="G54" s="38">
        <v>11.587628865979381</v>
      </c>
      <c r="H54" s="37">
        <v>2.268041237113402</v>
      </c>
    </row>
    <row r="55" spans="1:8" s="12" customFormat="1" ht="18" customHeight="1" x14ac:dyDescent="0.2">
      <c r="A55" s="12">
        <v>3</v>
      </c>
      <c r="B55" s="13" t="s">
        <v>60</v>
      </c>
      <c r="C55" s="26">
        <v>1000</v>
      </c>
      <c r="D55" s="26">
        <v>199</v>
      </c>
      <c r="E55" s="32">
        <v>0.19900000000000001</v>
      </c>
      <c r="F55" s="26">
        <v>90</v>
      </c>
      <c r="G55" s="38">
        <v>11.111111111111111</v>
      </c>
      <c r="H55" s="37">
        <v>2.2111111111111112</v>
      </c>
    </row>
    <row r="56" spans="1:8" s="12" customFormat="1" ht="18" customHeight="1" x14ac:dyDescent="0.2">
      <c r="A56" s="12">
        <v>4</v>
      </c>
      <c r="B56" s="13" t="s">
        <v>58</v>
      </c>
      <c r="C56" s="26">
        <v>1711</v>
      </c>
      <c r="D56" s="26">
        <v>318</v>
      </c>
      <c r="E56" s="32">
        <v>0.18585622443015781</v>
      </c>
      <c r="F56" s="26">
        <v>108</v>
      </c>
      <c r="G56" s="38">
        <v>15.842592592592593</v>
      </c>
      <c r="H56" s="37">
        <v>2.9444444444444446</v>
      </c>
    </row>
    <row r="57" spans="1:8" s="12" customFormat="1" ht="18" customHeight="1" x14ac:dyDescent="0.2">
      <c r="A57" s="12">
        <v>5</v>
      </c>
      <c r="B57" s="13" t="s">
        <v>64</v>
      </c>
      <c r="C57" s="26">
        <v>2061</v>
      </c>
      <c r="D57" s="26">
        <v>494</v>
      </c>
      <c r="E57" s="32">
        <v>0.23968947113051917</v>
      </c>
      <c r="F57" s="26">
        <v>189</v>
      </c>
      <c r="G57" s="38">
        <v>10.904761904761905</v>
      </c>
      <c r="H57" s="37">
        <v>2.6137566137566139</v>
      </c>
    </row>
    <row r="58" spans="1:8" s="12" customFormat="1" ht="18" customHeight="1" x14ac:dyDescent="0.25">
      <c r="A58" s="12">
        <v>5</v>
      </c>
      <c r="B58" s="41" t="s">
        <v>2</v>
      </c>
      <c r="C58" s="42">
        <f>SUM(C53:C57)</f>
        <v>8242</v>
      </c>
      <c r="D58" s="42">
        <f>SUM(D53:D57)</f>
        <v>1621</v>
      </c>
      <c r="E58" s="43">
        <f>IFERROR(D58/C58,"-")</f>
        <v>0.19667556418345061</v>
      </c>
      <c r="F58" s="42">
        <f>SUM(F53:F57)</f>
        <v>659</v>
      </c>
      <c r="G58" s="44">
        <f>IFERROR(C58/F58,"-")</f>
        <v>12.506828528072838</v>
      </c>
      <c r="H58" s="45">
        <f>IFERROR(D58/F58,"-")</f>
        <v>2.4597875569044008</v>
      </c>
    </row>
    <row r="59" spans="1:8" ht="10" customHeight="1" x14ac:dyDescent="0.2"/>
    <row r="60" spans="1:8" ht="24" customHeight="1" x14ac:dyDescent="0.2">
      <c r="B60" s="68" t="s">
        <v>113</v>
      </c>
      <c r="C60" s="62"/>
      <c r="D60" s="62"/>
      <c r="E60" s="62"/>
      <c r="F60" s="62"/>
      <c r="G60" s="62"/>
      <c r="H60" s="63"/>
    </row>
    <row r="61" spans="1:8" s="12" customFormat="1" ht="18" customHeight="1" x14ac:dyDescent="0.2">
      <c r="A61" s="12">
        <v>1</v>
      </c>
      <c r="B61" s="13" t="s">
        <v>57</v>
      </c>
      <c r="C61" s="26">
        <v>2394</v>
      </c>
      <c r="D61" s="26">
        <v>410</v>
      </c>
      <c r="E61" s="32">
        <v>0.17126148705096073</v>
      </c>
      <c r="F61" s="26">
        <v>179</v>
      </c>
      <c r="G61" s="38">
        <v>13.374301675977653</v>
      </c>
      <c r="H61" s="37">
        <v>2.2905027932960893</v>
      </c>
    </row>
    <row r="62" spans="1:8" s="12" customFormat="1" ht="18" customHeight="1" x14ac:dyDescent="0.2">
      <c r="A62" s="12">
        <v>2</v>
      </c>
      <c r="B62" s="13" t="s">
        <v>61</v>
      </c>
      <c r="C62" s="26">
        <v>1095</v>
      </c>
      <c r="D62" s="26">
        <v>226</v>
      </c>
      <c r="E62" s="32">
        <v>0.20639269406392693</v>
      </c>
      <c r="F62" s="26">
        <v>96</v>
      </c>
      <c r="G62" s="38">
        <v>11.40625</v>
      </c>
      <c r="H62" s="37">
        <v>2.3541666666666665</v>
      </c>
    </row>
    <row r="63" spans="1:8" s="12" customFormat="1" ht="18" customHeight="1" x14ac:dyDescent="0.2">
      <c r="A63" s="12">
        <v>3</v>
      </c>
      <c r="B63" s="13" t="s">
        <v>60</v>
      </c>
      <c r="C63" s="26">
        <v>1034</v>
      </c>
      <c r="D63" s="26">
        <v>221</v>
      </c>
      <c r="E63" s="32">
        <v>0.21373307543520309</v>
      </c>
      <c r="F63" s="26">
        <v>90</v>
      </c>
      <c r="G63" s="38">
        <v>11.488888888888889</v>
      </c>
      <c r="H63" s="37">
        <v>2.4555555555555557</v>
      </c>
    </row>
    <row r="64" spans="1:8" s="12" customFormat="1" ht="18" customHeight="1" x14ac:dyDescent="0.2">
      <c r="A64" s="12">
        <v>4</v>
      </c>
      <c r="B64" s="13" t="s">
        <v>58</v>
      </c>
      <c r="C64" s="26">
        <v>1465</v>
      </c>
      <c r="D64" s="26">
        <v>289</v>
      </c>
      <c r="E64" s="32">
        <v>0.19726962457337885</v>
      </c>
      <c r="F64" s="26">
        <v>112</v>
      </c>
      <c r="G64" s="38">
        <v>13.080357142857142</v>
      </c>
      <c r="H64" s="37">
        <v>2.5803571428571428</v>
      </c>
    </row>
    <row r="65" spans="1:8" s="12" customFormat="1" ht="18" customHeight="1" x14ac:dyDescent="0.2">
      <c r="A65" s="12">
        <v>5</v>
      </c>
      <c r="B65" s="13" t="s">
        <v>64</v>
      </c>
      <c r="C65" s="26">
        <v>2238</v>
      </c>
      <c r="D65" s="26">
        <v>471</v>
      </c>
      <c r="E65" s="32">
        <v>0.21045576407506703</v>
      </c>
      <c r="F65" s="26">
        <v>195</v>
      </c>
      <c r="G65" s="38">
        <v>11.476923076923077</v>
      </c>
      <c r="H65" s="37">
        <v>2.4153846153846152</v>
      </c>
    </row>
    <row r="66" spans="1:8" s="12" customFormat="1" ht="18" customHeight="1" x14ac:dyDescent="0.2">
      <c r="A66" s="12">
        <v>5</v>
      </c>
      <c r="B66" s="41" t="s">
        <v>2</v>
      </c>
      <c r="C66" s="42">
        <f>SUM(C61:C65)</f>
        <v>8226</v>
      </c>
      <c r="D66" s="42">
        <f>SUM(D61:D65)</f>
        <v>1617</v>
      </c>
      <c r="E66" s="43">
        <f>IFERROR(D66/C66,"-")</f>
        <v>0.19657184536834427</v>
      </c>
      <c r="F66" s="42">
        <f>SUM(F61:F65)</f>
        <v>672</v>
      </c>
      <c r="G66" s="44">
        <f>IFERROR(C66/F66,"-")</f>
        <v>12.241071428571429</v>
      </c>
      <c r="H66" s="45">
        <f>IFERROR(D66/F66,"-")</f>
        <v>2.40625</v>
      </c>
    </row>
    <row r="67" spans="1:8" ht="10" customHeight="1" x14ac:dyDescent="0.2"/>
    <row r="68" spans="1:8" ht="24" customHeight="1" x14ac:dyDescent="0.2">
      <c r="B68" s="68" t="s">
        <v>114</v>
      </c>
      <c r="C68" s="62"/>
      <c r="D68" s="62"/>
      <c r="E68" s="62"/>
      <c r="F68" s="62"/>
      <c r="G68" s="62"/>
      <c r="H68" s="63"/>
    </row>
    <row r="69" spans="1:8" s="12" customFormat="1" ht="18" customHeight="1" x14ac:dyDescent="0.2">
      <c r="A69" s="12">
        <v>1</v>
      </c>
      <c r="B69" s="13" t="s">
        <v>57</v>
      </c>
      <c r="C69" s="26">
        <v>2377</v>
      </c>
      <c r="D69" s="26">
        <v>408</v>
      </c>
      <c r="E69" s="32">
        <v>0.17164493058477073</v>
      </c>
      <c r="F69" s="26">
        <v>182</v>
      </c>
      <c r="G69" s="38">
        <v>13.06043956043956</v>
      </c>
      <c r="H69" s="37">
        <v>2.2417582417582418</v>
      </c>
    </row>
    <row r="70" spans="1:8" s="12" customFormat="1" ht="18" customHeight="1" x14ac:dyDescent="0.2">
      <c r="A70" s="12">
        <v>2</v>
      </c>
      <c r="B70" s="13" t="s">
        <v>61</v>
      </c>
      <c r="C70" s="26">
        <v>1133</v>
      </c>
      <c r="D70" s="26">
        <v>214</v>
      </c>
      <c r="E70" s="32">
        <v>0.18887908208296558</v>
      </c>
      <c r="F70" s="26">
        <v>97</v>
      </c>
      <c r="G70" s="38">
        <v>11.68041237113402</v>
      </c>
      <c r="H70" s="37">
        <v>2.2061855670103094</v>
      </c>
    </row>
    <row r="71" spans="1:8" s="12" customFormat="1" ht="18" customHeight="1" x14ac:dyDescent="0.2">
      <c r="A71" s="12">
        <v>3</v>
      </c>
      <c r="B71" s="13" t="s">
        <v>60</v>
      </c>
      <c r="C71" s="26">
        <v>991</v>
      </c>
      <c r="D71" s="26">
        <v>217</v>
      </c>
      <c r="E71" s="32">
        <v>0.21897073662966701</v>
      </c>
      <c r="F71" s="26">
        <v>90</v>
      </c>
      <c r="G71" s="38">
        <v>11.011111111111111</v>
      </c>
      <c r="H71" s="37">
        <v>2.411111111111111</v>
      </c>
    </row>
    <row r="72" spans="1:8" s="12" customFormat="1" ht="18" customHeight="1" x14ac:dyDescent="0.2">
      <c r="A72" s="12">
        <v>4</v>
      </c>
      <c r="B72" s="13" t="s">
        <v>58</v>
      </c>
      <c r="C72" s="26">
        <v>1475</v>
      </c>
      <c r="D72" s="26">
        <v>301</v>
      </c>
      <c r="E72" s="32">
        <v>0.20406779661016949</v>
      </c>
      <c r="F72" s="26">
        <v>111</v>
      </c>
      <c r="G72" s="38">
        <v>13.288288288288289</v>
      </c>
      <c r="H72" s="37">
        <v>2.7117117117117115</v>
      </c>
    </row>
    <row r="73" spans="1:8" s="12" customFormat="1" ht="18" customHeight="1" x14ac:dyDescent="0.2">
      <c r="A73" s="12">
        <v>5</v>
      </c>
      <c r="B73" s="13" t="s">
        <v>64</v>
      </c>
      <c r="C73" s="26">
        <v>2017</v>
      </c>
      <c r="D73" s="26">
        <v>452</v>
      </c>
      <c r="E73" s="32">
        <v>0.2240951908775409</v>
      </c>
      <c r="F73" s="26">
        <v>188</v>
      </c>
      <c r="G73" s="38">
        <v>10.728723404255319</v>
      </c>
      <c r="H73" s="37">
        <v>2.4042553191489362</v>
      </c>
    </row>
    <row r="74" spans="1:8" s="12" customFormat="1" ht="18" customHeight="1" x14ac:dyDescent="0.2">
      <c r="A74" s="12">
        <v>5</v>
      </c>
      <c r="B74" s="41" t="s">
        <v>2</v>
      </c>
      <c r="C74" s="42">
        <f>SUM(C69:C73)</f>
        <v>7993</v>
      </c>
      <c r="D74" s="42">
        <f>SUM(D69:D73)</f>
        <v>1592</v>
      </c>
      <c r="E74" s="43">
        <f>IFERROR(D74/C74,"-")</f>
        <v>0.1991742774928062</v>
      </c>
      <c r="F74" s="42">
        <f>SUM(F69:F73)</f>
        <v>668</v>
      </c>
      <c r="G74" s="44">
        <f>IFERROR(C74/F74,"-")</f>
        <v>11.965568862275449</v>
      </c>
      <c r="H74" s="45">
        <f>IFERROR(D74/F74,"-")</f>
        <v>2.3832335329341316</v>
      </c>
    </row>
    <row r="75" spans="1:8" ht="10" customHeight="1" x14ac:dyDescent="0.2"/>
    <row r="76" spans="1:8" ht="24" customHeight="1" x14ac:dyDescent="0.2">
      <c r="B76" s="68" t="s">
        <v>115</v>
      </c>
      <c r="C76" s="62"/>
      <c r="D76" s="62"/>
      <c r="E76" s="62"/>
      <c r="F76" s="62"/>
      <c r="G76" s="62"/>
      <c r="H76" s="63"/>
    </row>
    <row r="77" spans="1:8" s="12" customFormat="1" ht="18" customHeight="1" x14ac:dyDescent="0.2">
      <c r="A77" s="12">
        <v>1</v>
      </c>
      <c r="B77" s="13" t="s">
        <v>57</v>
      </c>
      <c r="C77" s="26">
        <v>2377</v>
      </c>
      <c r="D77" s="26">
        <v>431</v>
      </c>
      <c r="E77" s="32">
        <v>0.18132099284812789</v>
      </c>
      <c r="F77" s="26">
        <v>182</v>
      </c>
      <c r="G77" s="38">
        <v>13.06043956043956</v>
      </c>
      <c r="H77" s="37">
        <v>2.3681318681318682</v>
      </c>
    </row>
    <row r="78" spans="1:8" s="12" customFormat="1" ht="18" customHeight="1" x14ac:dyDescent="0.2">
      <c r="A78" s="12">
        <v>2</v>
      </c>
      <c r="B78" s="13" t="s">
        <v>61</v>
      </c>
      <c r="C78" s="26">
        <v>1101</v>
      </c>
      <c r="D78" s="26">
        <v>231</v>
      </c>
      <c r="E78" s="32">
        <v>0.2098092643051771</v>
      </c>
      <c r="F78" s="26">
        <v>99</v>
      </c>
      <c r="G78" s="38">
        <v>11.121212121212121</v>
      </c>
      <c r="H78" s="37">
        <v>2.3333333333333335</v>
      </c>
    </row>
    <row r="79" spans="1:8" s="12" customFormat="1" ht="18" customHeight="1" x14ac:dyDescent="0.2">
      <c r="A79" s="12">
        <v>3</v>
      </c>
      <c r="B79" s="13" t="s">
        <v>60</v>
      </c>
      <c r="C79" s="26">
        <v>1094</v>
      </c>
      <c r="D79" s="26">
        <v>245</v>
      </c>
      <c r="E79" s="32">
        <v>0.22394881170018283</v>
      </c>
      <c r="F79" s="26">
        <v>90</v>
      </c>
      <c r="G79" s="38">
        <v>12.155555555555555</v>
      </c>
      <c r="H79" s="37">
        <v>2.7222222222222223</v>
      </c>
    </row>
    <row r="80" spans="1:8" s="12" customFormat="1" ht="18" customHeight="1" x14ac:dyDescent="0.2">
      <c r="A80" s="12">
        <v>4</v>
      </c>
      <c r="B80" s="13" t="s">
        <v>58</v>
      </c>
      <c r="C80" s="26">
        <v>1583</v>
      </c>
      <c r="D80" s="26">
        <v>320</v>
      </c>
      <c r="E80" s="32">
        <v>0.20214782059380923</v>
      </c>
      <c r="F80" s="26">
        <v>109</v>
      </c>
      <c r="G80" s="38">
        <v>14.522935779816514</v>
      </c>
      <c r="H80" s="37">
        <v>2.9357798165137616</v>
      </c>
    </row>
    <row r="81" spans="1:8" s="12" customFormat="1" ht="18" customHeight="1" x14ac:dyDescent="0.2">
      <c r="A81" s="12">
        <v>5</v>
      </c>
      <c r="B81" s="13" t="s">
        <v>64</v>
      </c>
      <c r="C81" s="26">
        <v>2301</v>
      </c>
      <c r="D81" s="26">
        <v>520</v>
      </c>
      <c r="E81" s="32">
        <v>0.22598870056497175</v>
      </c>
      <c r="F81" s="26">
        <v>185</v>
      </c>
      <c r="G81" s="38">
        <v>12.437837837837838</v>
      </c>
      <c r="H81" s="37">
        <v>2.810810810810811</v>
      </c>
    </row>
    <row r="82" spans="1:8" s="12" customFormat="1" ht="18" customHeight="1" x14ac:dyDescent="0.2">
      <c r="A82" s="12">
        <v>5</v>
      </c>
      <c r="B82" s="41" t="s">
        <v>2</v>
      </c>
      <c r="C82" s="42">
        <f>SUM(C77:C81)</f>
        <v>8456</v>
      </c>
      <c r="D82" s="42">
        <f>SUM(D77:D81)</f>
        <v>1747</v>
      </c>
      <c r="E82" s="43">
        <f>IFERROR(D82/C82,"-")</f>
        <v>0.20659886471144751</v>
      </c>
      <c r="F82" s="42">
        <f>SUM(F77:F81)</f>
        <v>665</v>
      </c>
      <c r="G82" s="44">
        <f>IFERROR(C82/F82,"-")</f>
        <v>12.715789473684211</v>
      </c>
      <c r="H82" s="45">
        <f>IFERROR(D82/F82,"-")</f>
        <v>2.6270676691729324</v>
      </c>
    </row>
    <row r="83" spans="1:8" ht="10" customHeight="1" x14ac:dyDescent="0.2"/>
    <row r="84" spans="1:8" ht="24" customHeight="1" x14ac:dyDescent="0.2">
      <c r="B84" s="68" t="s">
        <v>116</v>
      </c>
      <c r="C84" s="62"/>
      <c r="D84" s="62"/>
      <c r="E84" s="62"/>
      <c r="F84" s="62"/>
      <c r="G84" s="62"/>
      <c r="H84" s="63"/>
    </row>
    <row r="85" spans="1:8" s="12" customFormat="1" ht="18" customHeight="1" x14ac:dyDescent="0.2">
      <c r="A85" s="12">
        <v>1</v>
      </c>
      <c r="B85" s="13" t="s">
        <v>57</v>
      </c>
      <c r="C85" s="26">
        <v>2463</v>
      </c>
      <c r="D85" s="26">
        <v>402</v>
      </c>
      <c r="E85" s="32">
        <v>0.16321559074299635</v>
      </c>
      <c r="F85" s="26">
        <v>185</v>
      </c>
      <c r="G85" s="38">
        <v>13.313513513513513</v>
      </c>
      <c r="H85" s="37">
        <v>2.172972972972973</v>
      </c>
    </row>
    <row r="86" spans="1:8" s="12" customFormat="1" ht="18" customHeight="1" x14ac:dyDescent="0.2">
      <c r="A86" s="12">
        <v>2</v>
      </c>
      <c r="B86" s="13" t="s">
        <v>61</v>
      </c>
      <c r="C86" s="26">
        <v>1101</v>
      </c>
      <c r="D86" s="26">
        <v>219</v>
      </c>
      <c r="E86" s="32">
        <v>0.1989100817438692</v>
      </c>
      <c r="F86" s="26">
        <v>96</v>
      </c>
      <c r="G86" s="38">
        <v>11.46875</v>
      </c>
      <c r="H86" s="37">
        <v>2.28125</v>
      </c>
    </row>
    <row r="87" spans="1:8" s="12" customFormat="1" ht="18" customHeight="1" x14ac:dyDescent="0.2">
      <c r="A87" s="12">
        <v>3</v>
      </c>
      <c r="B87" s="13" t="s">
        <v>60</v>
      </c>
      <c r="C87" s="26">
        <v>1053</v>
      </c>
      <c r="D87" s="26">
        <v>234</v>
      </c>
      <c r="E87" s="32">
        <v>0.22222222222222221</v>
      </c>
      <c r="F87" s="26">
        <v>90</v>
      </c>
      <c r="G87" s="38">
        <v>11.7</v>
      </c>
      <c r="H87" s="37">
        <v>2.6</v>
      </c>
    </row>
    <row r="88" spans="1:8" s="12" customFormat="1" ht="18" customHeight="1" x14ac:dyDescent="0.2">
      <c r="A88" s="12">
        <v>4</v>
      </c>
      <c r="B88" s="13" t="s">
        <v>58</v>
      </c>
      <c r="C88" s="26">
        <v>1539</v>
      </c>
      <c r="D88" s="26">
        <v>311</v>
      </c>
      <c r="E88" s="32">
        <v>0.20207927225471084</v>
      </c>
      <c r="F88" s="26">
        <v>105</v>
      </c>
      <c r="G88" s="38">
        <v>14.657142857142857</v>
      </c>
      <c r="H88" s="37">
        <v>2.961904761904762</v>
      </c>
    </row>
    <row r="89" spans="1:8" s="12" customFormat="1" ht="18" customHeight="1" x14ac:dyDescent="0.2">
      <c r="A89" s="12">
        <v>5</v>
      </c>
      <c r="B89" s="13" t="s">
        <v>64</v>
      </c>
      <c r="C89" s="26">
        <v>2237</v>
      </c>
      <c r="D89" s="26">
        <v>528</v>
      </c>
      <c r="E89" s="32">
        <v>0.2360303978542691</v>
      </c>
      <c r="F89" s="26">
        <v>185</v>
      </c>
      <c r="G89" s="38">
        <v>12.091891891891892</v>
      </c>
      <c r="H89" s="37">
        <v>2.8540540540540542</v>
      </c>
    </row>
    <row r="90" spans="1:8" s="12" customFormat="1" ht="18" customHeight="1" x14ac:dyDescent="0.2">
      <c r="A90" s="12">
        <v>5</v>
      </c>
      <c r="B90" s="41" t="s">
        <v>2</v>
      </c>
      <c r="C90" s="42">
        <f>SUM(C85:C89)</f>
        <v>8393</v>
      </c>
      <c r="D90" s="42">
        <f>SUM(D85:D89)</f>
        <v>1694</v>
      </c>
      <c r="E90" s="43">
        <f>IFERROR(D90/C90,"-")</f>
        <v>0.20183486238532111</v>
      </c>
      <c r="F90" s="42">
        <f>SUM(F85:F89)</f>
        <v>661</v>
      </c>
      <c r="G90" s="44">
        <f>IFERROR(C90/F90,"-")</f>
        <v>12.697428139183057</v>
      </c>
      <c r="H90" s="45">
        <f>IFERROR(D90/F90,"-")</f>
        <v>2.5627836611195161</v>
      </c>
    </row>
    <row r="91" spans="1:8" ht="10" customHeight="1" x14ac:dyDescent="0.2"/>
    <row r="92" spans="1:8" ht="24" customHeight="1" x14ac:dyDescent="0.2">
      <c r="B92" s="68" t="s">
        <v>117</v>
      </c>
      <c r="C92" s="62"/>
      <c r="D92" s="62"/>
      <c r="E92" s="62"/>
      <c r="F92" s="62"/>
      <c r="G92" s="62"/>
      <c r="H92" s="63"/>
    </row>
    <row r="93" spans="1:8" s="12" customFormat="1" ht="18" customHeight="1" x14ac:dyDescent="0.2">
      <c r="A93" s="12">
        <v>1</v>
      </c>
      <c r="B93" s="13" t="s">
        <v>57</v>
      </c>
      <c r="C93" s="26">
        <v>2443</v>
      </c>
      <c r="D93" s="26">
        <v>414</v>
      </c>
      <c r="E93" s="32">
        <v>0.16946377404830126</v>
      </c>
      <c r="F93" s="26">
        <v>184</v>
      </c>
      <c r="G93" s="38">
        <v>13.277173913043478</v>
      </c>
      <c r="H93" s="37">
        <v>2.25</v>
      </c>
    </row>
    <row r="94" spans="1:8" s="12" customFormat="1" ht="18" customHeight="1" x14ac:dyDescent="0.2">
      <c r="A94" s="12">
        <v>2</v>
      </c>
      <c r="B94" s="13" t="s">
        <v>61</v>
      </c>
      <c r="C94" s="26">
        <v>1355</v>
      </c>
      <c r="D94" s="26">
        <v>254</v>
      </c>
      <c r="E94" s="32">
        <v>0.18745387453874537</v>
      </c>
      <c r="F94" s="26">
        <v>98</v>
      </c>
      <c r="G94" s="38">
        <v>13.826530612244898</v>
      </c>
      <c r="H94" s="37">
        <v>2.5918367346938775</v>
      </c>
    </row>
    <row r="95" spans="1:8" s="12" customFormat="1" ht="18" customHeight="1" x14ac:dyDescent="0.2">
      <c r="A95" s="12">
        <v>3</v>
      </c>
      <c r="B95" s="13" t="s">
        <v>60</v>
      </c>
      <c r="C95" s="26">
        <v>1119</v>
      </c>
      <c r="D95" s="26">
        <v>265</v>
      </c>
      <c r="E95" s="32">
        <v>0.23681858802502234</v>
      </c>
      <c r="F95" s="26">
        <v>86</v>
      </c>
      <c r="G95" s="38">
        <v>13.011627906976743</v>
      </c>
      <c r="H95" s="37">
        <v>3.0813953488372094</v>
      </c>
    </row>
    <row r="96" spans="1:8" s="12" customFormat="1" ht="18" customHeight="1" x14ac:dyDescent="0.2">
      <c r="A96" s="12">
        <v>4</v>
      </c>
      <c r="B96" s="13" t="s">
        <v>58</v>
      </c>
      <c r="C96" s="26">
        <v>1649</v>
      </c>
      <c r="D96" s="26">
        <v>288</v>
      </c>
      <c r="E96" s="32">
        <v>0.17465130382049726</v>
      </c>
      <c r="F96" s="26">
        <v>107</v>
      </c>
      <c r="G96" s="38">
        <v>15.411214953271028</v>
      </c>
      <c r="H96" s="37">
        <v>2.6915887850467288</v>
      </c>
    </row>
    <row r="97" spans="1:8" s="12" customFormat="1" ht="18" customHeight="1" x14ac:dyDescent="0.2">
      <c r="A97" s="12">
        <v>5</v>
      </c>
      <c r="B97" s="13" t="s">
        <v>64</v>
      </c>
      <c r="C97" s="26">
        <v>2190</v>
      </c>
      <c r="D97" s="26">
        <v>516</v>
      </c>
      <c r="E97" s="32">
        <v>0.23561643835616439</v>
      </c>
      <c r="F97" s="26">
        <v>183</v>
      </c>
      <c r="G97" s="38">
        <v>11.967213114754099</v>
      </c>
      <c r="H97" s="37">
        <v>2.819672131147541</v>
      </c>
    </row>
    <row r="98" spans="1:8" s="12" customFormat="1" ht="18" customHeight="1" x14ac:dyDescent="0.2">
      <c r="A98" s="12">
        <v>5</v>
      </c>
      <c r="B98" s="41" t="s">
        <v>2</v>
      </c>
      <c r="C98" s="42">
        <f>SUM(C93:C97)</f>
        <v>8756</v>
      </c>
      <c r="D98" s="42">
        <f>SUM(D93:D97)</f>
        <v>1737</v>
      </c>
      <c r="E98" s="43">
        <f>IFERROR(D98/C98,"-")</f>
        <v>0.19837825491091823</v>
      </c>
      <c r="F98" s="42">
        <f>SUM(F93:F97)</f>
        <v>658</v>
      </c>
      <c r="G98" s="44">
        <f>IFERROR(C98/F98,"-")</f>
        <v>13.306990881458967</v>
      </c>
      <c r="H98" s="45">
        <f>IFERROR(D98/F98,"-")</f>
        <v>2.6398176291793312</v>
      </c>
    </row>
    <row r="99" spans="1:8" ht="10" customHeight="1" x14ac:dyDescent="0.2"/>
    <row r="100" spans="1:8" ht="24" customHeight="1" x14ac:dyDescent="0.2">
      <c r="B100" s="68" t="s">
        <v>118</v>
      </c>
      <c r="C100" s="62"/>
      <c r="D100" s="62"/>
      <c r="E100" s="62"/>
      <c r="F100" s="62"/>
      <c r="G100" s="62"/>
      <c r="H100" s="63"/>
    </row>
    <row r="101" spans="1:8" s="12" customFormat="1" ht="18" customHeight="1" x14ac:dyDescent="0.2">
      <c r="A101" s="12">
        <v>1</v>
      </c>
      <c r="B101" s="13" t="s">
        <v>57</v>
      </c>
      <c r="C101" s="26">
        <v>2483</v>
      </c>
      <c r="D101" s="26">
        <v>393</v>
      </c>
      <c r="E101" s="32">
        <v>0.15827627869512687</v>
      </c>
      <c r="F101" s="26">
        <v>190</v>
      </c>
      <c r="G101" s="38">
        <v>13.06842105263158</v>
      </c>
      <c r="H101" s="37">
        <v>2.0684210526315789</v>
      </c>
    </row>
    <row r="102" spans="1:8" s="12" customFormat="1" ht="18" customHeight="1" x14ac:dyDescent="0.2">
      <c r="A102" s="12">
        <v>2</v>
      </c>
      <c r="B102" s="13" t="s">
        <v>61</v>
      </c>
      <c r="C102" s="26">
        <v>1190</v>
      </c>
      <c r="D102" s="26">
        <v>188</v>
      </c>
      <c r="E102" s="32">
        <v>0.15798319327731092</v>
      </c>
      <c r="F102" s="26">
        <v>99</v>
      </c>
      <c r="G102" s="38">
        <v>12.020202020202021</v>
      </c>
      <c r="H102" s="37">
        <v>1.898989898989899</v>
      </c>
    </row>
    <row r="103" spans="1:8" s="12" customFormat="1" ht="18" customHeight="1" x14ac:dyDescent="0.2">
      <c r="A103" s="12">
        <v>3</v>
      </c>
      <c r="B103" s="13" t="s">
        <v>60</v>
      </c>
      <c r="C103" s="26">
        <v>1211</v>
      </c>
      <c r="D103" s="26">
        <v>225</v>
      </c>
      <c r="E103" s="32">
        <v>0.18579686209744012</v>
      </c>
      <c r="F103" s="26">
        <v>93</v>
      </c>
      <c r="G103" s="38">
        <v>13.021505376344086</v>
      </c>
      <c r="H103" s="37">
        <v>2.4193548387096775</v>
      </c>
    </row>
    <row r="104" spans="1:8" s="12" customFormat="1" ht="18" customHeight="1" x14ac:dyDescent="0.2">
      <c r="A104" s="12">
        <v>4</v>
      </c>
      <c r="B104" s="13" t="s">
        <v>58</v>
      </c>
      <c r="C104" s="26">
        <v>1690</v>
      </c>
      <c r="D104" s="26">
        <v>286</v>
      </c>
      <c r="E104" s="32">
        <v>0.16923076923076924</v>
      </c>
      <c r="F104" s="26">
        <v>107</v>
      </c>
      <c r="G104" s="38">
        <v>15.794392523364486</v>
      </c>
      <c r="H104" s="37">
        <v>2.6728971962616823</v>
      </c>
    </row>
    <row r="105" spans="1:8" s="12" customFormat="1" ht="18" customHeight="1" x14ac:dyDescent="0.2">
      <c r="A105" s="12">
        <v>5</v>
      </c>
      <c r="B105" s="13" t="s">
        <v>64</v>
      </c>
      <c r="C105" s="26">
        <v>2016</v>
      </c>
      <c r="D105" s="26">
        <v>485</v>
      </c>
      <c r="E105" s="32">
        <v>0.24057539682539683</v>
      </c>
      <c r="F105" s="26">
        <v>187</v>
      </c>
      <c r="G105" s="38">
        <v>10.780748663101605</v>
      </c>
      <c r="H105" s="37">
        <v>2.5935828877005349</v>
      </c>
    </row>
    <row r="106" spans="1:8" s="12" customFormat="1" ht="18" customHeight="1" x14ac:dyDescent="0.2">
      <c r="A106" s="12">
        <v>5</v>
      </c>
      <c r="B106" s="41" t="s">
        <v>2</v>
      </c>
      <c r="C106" s="42">
        <f>SUM(C101:C105)</f>
        <v>8590</v>
      </c>
      <c r="D106" s="42">
        <f>SUM(D101:D105)</f>
        <v>1577</v>
      </c>
      <c r="E106" s="43">
        <f>IFERROR(D106/C106,"-")</f>
        <v>0.18358556461001163</v>
      </c>
      <c r="F106" s="42">
        <f>SUM(F101:F105)</f>
        <v>676</v>
      </c>
      <c r="G106" s="44">
        <f>IFERROR(C106/F106,"-")</f>
        <v>12.707100591715976</v>
      </c>
      <c r="H106" s="45">
        <f>IFERROR(D106/F106,"-")</f>
        <v>2.3328402366863905</v>
      </c>
    </row>
    <row r="107" spans="1:8" ht="10" customHeight="1" x14ac:dyDescent="0.2"/>
    <row r="108" spans="1:8" ht="24" customHeight="1" x14ac:dyDescent="0.2">
      <c r="B108" s="68" t="s">
        <v>119</v>
      </c>
      <c r="C108" s="62"/>
      <c r="D108" s="62"/>
      <c r="E108" s="62"/>
      <c r="F108" s="62"/>
      <c r="G108" s="62"/>
      <c r="H108" s="63"/>
    </row>
    <row r="109" spans="1:8" s="12" customFormat="1" ht="18" customHeight="1" x14ac:dyDescent="0.2">
      <c r="A109" s="12">
        <v>1</v>
      </c>
      <c r="B109" s="13" t="s">
        <v>57</v>
      </c>
      <c r="C109" s="26">
        <v>2608</v>
      </c>
      <c r="D109" s="26">
        <v>409</v>
      </c>
      <c r="E109" s="32">
        <v>0.15682515337423314</v>
      </c>
      <c r="F109" s="26">
        <v>170</v>
      </c>
      <c r="G109" s="38">
        <v>15.341176470588236</v>
      </c>
      <c r="H109" s="37">
        <v>2.4058823529411764</v>
      </c>
    </row>
    <row r="110" spans="1:8" s="12" customFormat="1" ht="18" customHeight="1" x14ac:dyDescent="0.2">
      <c r="A110" s="12">
        <v>2</v>
      </c>
      <c r="B110" s="13" t="s">
        <v>61</v>
      </c>
      <c r="C110" s="26">
        <v>1312</v>
      </c>
      <c r="D110" s="26">
        <v>197</v>
      </c>
      <c r="E110" s="32">
        <v>0.15015243902439024</v>
      </c>
      <c r="F110" s="26">
        <v>93</v>
      </c>
      <c r="G110" s="38">
        <v>14.10752688172043</v>
      </c>
      <c r="H110" s="37">
        <v>2.118279569892473</v>
      </c>
    </row>
    <row r="111" spans="1:8" s="12" customFormat="1" ht="18" customHeight="1" x14ac:dyDescent="0.2">
      <c r="A111" s="12">
        <v>3</v>
      </c>
      <c r="B111" s="13" t="s">
        <v>60</v>
      </c>
      <c r="C111" s="26">
        <v>1165</v>
      </c>
      <c r="D111" s="26">
        <v>224</v>
      </c>
      <c r="E111" s="32">
        <v>0.19227467811158799</v>
      </c>
      <c r="F111" s="26">
        <v>87</v>
      </c>
      <c r="G111" s="38">
        <v>13.39080459770115</v>
      </c>
      <c r="H111" s="37">
        <v>2.5747126436781609</v>
      </c>
    </row>
    <row r="112" spans="1:8" s="12" customFormat="1" ht="18" customHeight="1" x14ac:dyDescent="0.2">
      <c r="A112" s="12">
        <v>4</v>
      </c>
      <c r="B112" s="13" t="s">
        <v>58</v>
      </c>
      <c r="C112" s="26">
        <v>1767</v>
      </c>
      <c r="D112" s="26">
        <v>322</v>
      </c>
      <c r="E112" s="32">
        <v>0.18222976796830787</v>
      </c>
      <c r="F112" s="26">
        <v>105</v>
      </c>
      <c r="G112" s="38">
        <v>16.828571428571429</v>
      </c>
      <c r="H112" s="37">
        <v>3.0666666666666669</v>
      </c>
    </row>
    <row r="113" spans="1:8" s="12" customFormat="1" ht="18" customHeight="1" x14ac:dyDescent="0.2">
      <c r="A113" s="12">
        <v>5</v>
      </c>
      <c r="B113" s="13" t="s">
        <v>64</v>
      </c>
      <c r="C113" s="26">
        <v>2178</v>
      </c>
      <c r="D113" s="26">
        <v>414</v>
      </c>
      <c r="E113" s="32">
        <v>0.19008264462809918</v>
      </c>
      <c r="F113" s="26">
        <v>173</v>
      </c>
      <c r="G113" s="38">
        <v>12.589595375722544</v>
      </c>
      <c r="H113" s="37">
        <v>2.3930635838150289</v>
      </c>
    </row>
    <row r="114" spans="1:8" s="12" customFormat="1" ht="18" customHeight="1" x14ac:dyDescent="0.2">
      <c r="A114" s="12">
        <v>5</v>
      </c>
      <c r="B114" s="41" t="s">
        <v>2</v>
      </c>
      <c r="C114" s="42">
        <f>SUM(C109:C113)</f>
        <v>9030</v>
      </c>
      <c r="D114" s="42">
        <f>SUM(D109:D113)</f>
        <v>1566</v>
      </c>
      <c r="E114" s="43">
        <f>IFERROR(D114/C114,"-")</f>
        <v>0.17342192691029901</v>
      </c>
      <c r="F114" s="42">
        <f>SUM(F109:F113)</f>
        <v>628</v>
      </c>
      <c r="G114" s="44">
        <f>IFERROR(C114/F114,"-")</f>
        <v>14.378980891719745</v>
      </c>
      <c r="H114" s="45">
        <f>IFERROR(D114/F114,"-")</f>
        <v>2.4936305732484074</v>
      </c>
    </row>
    <row r="211" spans="1:18" ht="10" customHeight="1" x14ac:dyDescent="0.2">
      <c r="B211" s="36"/>
    </row>
    <row r="212" spans="1:18" ht="15" hidden="1" x14ac:dyDescent="0.2">
      <c r="A212" s="5" t="s">
        <v>56</v>
      </c>
      <c r="B212" s="5" t="s">
        <v>57</v>
      </c>
      <c r="C212" s="5" t="str">
        <f>A212&amp;"-"&amp;COUNTIF(A$211:A212,A212)</f>
        <v>Acura-1</v>
      </c>
      <c r="D212" s="5" t="str">
        <f>B212&amp;"-"&amp;COUNTIF(B$211:B212,B212)</f>
        <v>Arizona-1</v>
      </c>
      <c r="E212" s="6" t="s">
        <v>3</v>
      </c>
      <c r="F212" s="6">
        <f>WORKSHEET!C5</f>
        <v>101</v>
      </c>
      <c r="G212" s="6">
        <f>WORKSHEET!D5</f>
        <v>15</v>
      </c>
      <c r="H212" s="14">
        <f>IFERROR(G212/F212,"-")</f>
        <v>0.14851485148514851</v>
      </c>
      <c r="I212" s="6">
        <f>WORKSHEET!E5</f>
        <v>7</v>
      </c>
      <c r="J212" s="15">
        <f>IFERROR(F212/I212,"-")</f>
        <v>14.428571428571429</v>
      </c>
      <c r="K212" s="15">
        <f>IFERROR(G212/I212,"-")</f>
        <v>2.1428571428571428</v>
      </c>
      <c r="M212" s="30">
        <f>F212/I212</f>
        <v>14.428571428571429</v>
      </c>
      <c r="N212" s="5" t="e">
        <f t="shared" ref="N212:N266" si="8">RANK(M212,$M$212:$M$266,0)</f>
        <v>#DIV/0!</v>
      </c>
      <c r="O212" s="5">
        <f t="shared" ref="O212:O266" si="9">(COUNTIFS($E$212:$E$266,"&lt;"&amp;E212)+1)/1000</f>
        <v>1E-3</v>
      </c>
      <c r="P212" s="5" t="e">
        <f>N212+O212</f>
        <v>#DIV/0!</v>
      </c>
      <c r="Q212" s="5" t="e">
        <f t="shared" ref="Q212:Q266" si="10">RANK(P212,$P$212:$P$266,1)</f>
        <v>#DIV/0!</v>
      </c>
      <c r="R212" s="5" t="str">
        <f>E212</f>
        <v>Acura North Scottsdale</v>
      </c>
    </row>
    <row r="213" spans="1:18" ht="15" hidden="1" x14ac:dyDescent="0.2">
      <c r="A213" s="5" t="s">
        <v>56</v>
      </c>
      <c r="B213" s="5" t="s">
        <v>58</v>
      </c>
      <c r="C213" s="5" t="str">
        <f>A213&amp;"-"&amp;COUNTIF(A$211:A213,A213)</f>
        <v>Acura-2</v>
      </c>
      <c r="D213" s="5" t="str">
        <f>B213&amp;"-"&amp;COUNTIF(B$211:B213,B213)</f>
        <v>Southern California-1</v>
      </c>
      <c r="E213" s="6" t="s">
        <v>4</v>
      </c>
      <c r="F213" s="6">
        <f>WORKSHEET!C6</f>
        <v>64</v>
      </c>
      <c r="G213" s="6">
        <f>WORKSHEET!D6</f>
        <v>7</v>
      </c>
      <c r="H213" s="14">
        <f t="shared" ref="H213:H272" si="11">IFERROR(G213/F213,"-")</f>
        <v>0.109375</v>
      </c>
      <c r="I213" s="6">
        <f>WORKSHEET!E6</f>
        <v>4</v>
      </c>
      <c r="J213" s="15">
        <f t="shared" ref="J213:J272" si="12">IFERROR(F213/I213,"-")</f>
        <v>16</v>
      </c>
      <c r="K213" s="15">
        <f t="shared" ref="K213:K272" si="13">IFERROR(G213/I213,"-")</f>
        <v>1.75</v>
      </c>
      <c r="M213" s="30">
        <f t="shared" ref="M213:M266" si="14">F213/I213</f>
        <v>16</v>
      </c>
      <c r="N213" s="5" t="e">
        <f t="shared" si="8"/>
        <v>#DIV/0!</v>
      </c>
      <c r="O213" s="5">
        <f t="shared" si="9"/>
        <v>2E-3</v>
      </c>
      <c r="P213" s="5" t="e">
        <f t="shared" ref="P213:P266" si="15">N213+O213</f>
        <v>#DIV/0!</v>
      </c>
      <c r="Q213" s="5" t="e">
        <f t="shared" si="10"/>
        <v>#DIV/0!</v>
      </c>
      <c r="R213" s="5" t="str">
        <f t="shared" ref="R213:R266" si="16">E213</f>
        <v>Acura of Escondido</v>
      </c>
    </row>
    <row r="214" spans="1:18" ht="15" hidden="1" x14ac:dyDescent="0.2">
      <c r="A214" s="5" t="s">
        <v>59</v>
      </c>
      <c r="B214" s="5" t="s">
        <v>57</v>
      </c>
      <c r="C214" s="5" t="str">
        <f>A214&amp;"-"&amp;COUNTIF(A$211:A214,A214)</f>
        <v>Audi-1</v>
      </c>
      <c r="D214" s="5" t="str">
        <f>B214&amp;"-"&amp;COUNTIF(B$211:B214,B214)</f>
        <v>Arizona-2</v>
      </c>
      <c r="E214" s="6" t="s">
        <v>5</v>
      </c>
      <c r="F214" s="6">
        <f>WORKSHEET!C7</f>
        <v>81</v>
      </c>
      <c r="G214" s="6">
        <f>WORKSHEET!D7</f>
        <v>14</v>
      </c>
      <c r="H214" s="14">
        <f t="shared" si="11"/>
        <v>0.1728395061728395</v>
      </c>
      <c r="I214" s="6">
        <f>WORKSHEET!E7</f>
        <v>7</v>
      </c>
      <c r="J214" s="15">
        <f t="shared" si="12"/>
        <v>11.571428571428571</v>
      </c>
      <c r="K214" s="15">
        <f t="shared" si="13"/>
        <v>2</v>
      </c>
      <c r="M214" s="30">
        <f t="shared" si="14"/>
        <v>11.571428571428571</v>
      </c>
      <c r="N214" s="5" t="e">
        <f t="shared" si="8"/>
        <v>#DIV/0!</v>
      </c>
      <c r="O214" s="5">
        <f t="shared" si="9"/>
        <v>3.0000000000000001E-3</v>
      </c>
      <c r="P214" s="5" t="e">
        <f t="shared" si="15"/>
        <v>#DIV/0!</v>
      </c>
      <c r="Q214" s="5" t="e">
        <f t="shared" si="10"/>
        <v>#DIV/0!</v>
      </c>
      <c r="R214" s="5" t="str">
        <f t="shared" si="16"/>
        <v>Audi Chandler</v>
      </c>
    </row>
    <row r="215" spans="1:18" ht="15" hidden="1" x14ac:dyDescent="0.2">
      <c r="A215" s="5" t="s">
        <v>59</v>
      </c>
      <c r="B215" s="5" t="s">
        <v>58</v>
      </c>
      <c r="C215" s="5" t="str">
        <f>A215&amp;"-"&amp;COUNTIF(A$211:A215,A215)</f>
        <v>Audi-2</v>
      </c>
      <c r="D215" s="5" t="str">
        <f>B215&amp;"-"&amp;COUNTIF(B$211:B215,B215)</f>
        <v>Southern California-2</v>
      </c>
      <c r="E215" s="6" t="s">
        <v>6</v>
      </c>
      <c r="F215" s="6">
        <f>WORKSHEET!C8</f>
        <v>80</v>
      </c>
      <c r="G215" s="6">
        <f>WORKSHEET!D8</f>
        <v>15</v>
      </c>
      <c r="H215" s="14">
        <f t="shared" si="11"/>
        <v>0.1875</v>
      </c>
      <c r="I215" s="6">
        <f>WORKSHEET!E8</f>
        <v>5</v>
      </c>
      <c r="J215" s="15">
        <f t="shared" si="12"/>
        <v>16</v>
      </c>
      <c r="K215" s="15">
        <f t="shared" si="13"/>
        <v>3</v>
      </c>
      <c r="M215" s="30">
        <f t="shared" si="14"/>
        <v>16</v>
      </c>
      <c r="N215" s="5" t="e">
        <f t="shared" si="8"/>
        <v>#DIV/0!</v>
      </c>
      <c r="O215" s="5">
        <f t="shared" si="9"/>
        <v>4.0000000000000001E-3</v>
      </c>
      <c r="P215" s="5" t="e">
        <f t="shared" si="15"/>
        <v>#DIV/0!</v>
      </c>
      <c r="Q215" s="5" t="e">
        <f t="shared" si="10"/>
        <v>#DIV/0!</v>
      </c>
      <c r="R215" s="5" t="str">
        <f t="shared" si="16"/>
        <v>Audi Escondido</v>
      </c>
    </row>
    <row r="216" spans="1:18" ht="15" hidden="1" x14ac:dyDescent="0.2">
      <c r="A216" s="5" t="s">
        <v>59</v>
      </c>
      <c r="B216" s="5" t="s">
        <v>60</v>
      </c>
      <c r="C216" s="5" t="str">
        <f>A216&amp;"-"&amp;COUNTIF(A$211:A216,A216)</f>
        <v>Audi-3</v>
      </c>
      <c r="D216" s="5" t="str">
        <f>B216&amp;"-"&amp;COUNTIF(B$211:B216,B216)</f>
        <v>Orange County-1</v>
      </c>
      <c r="E216" s="6" t="s">
        <v>7</v>
      </c>
      <c r="F216" s="6">
        <f>WORKSHEET!C9</f>
        <v>21</v>
      </c>
      <c r="G216" s="6">
        <f>WORKSHEET!D9</f>
        <v>4</v>
      </c>
      <c r="H216" s="14">
        <f t="shared" si="11"/>
        <v>0.19047619047619047</v>
      </c>
      <c r="I216" s="6">
        <f>WORKSHEET!E9</f>
        <v>5</v>
      </c>
      <c r="J216" s="15">
        <f t="shared" si="12"/>
        <v>4.2</v>
      </c>
      <c r="K216" s="15">
        <f t="shared" si="13"/>
        <v>0.8</v>
      </c>
      <c r="M216" s="30">
        <f t="shared" si="14"/>
        <v>4.2</v>
      </c>
      <c r="N216" s="5" t="e">
        <f t="shared" si="8"/>
        <v>#DIV/0!</v>
      </c>
      <c r="O216" s="5">
        <f t="shared" si="9"/>
        <v>5.0000000000000001E-3</v>
      </c>
      <c r="P216" s="5" t="e">
        <f t="shared" si="15"/>
        <v>#DIV/0!</v>
      </c>
      <c r="Q216" s="5" t="e">
        <f t="shared" si="10"/>
        <v>#DIV/0!</v>
      </c>
      <c r="R216" s="5" t="str">
        <f t="shared" si="16"/>
        <v>Audi North OC</v>
      </c>
    </row>
    <row r="217" spans="1:18" ht="15" hidden="1" x14ac:dyDescent="0.2">
      <c r="A217" s="5" t="s">
        <v>59</v>
      </c>
      <c r="B217" s="5" t="s">
        <v>57</v>
      </c>
      <c r="C217" s="5" t="str">
        <f>A217&amp;"-"&amp;COUNTIF(A$211:A217,A217)</f>
        <v>Audi-4</v>
      </c>
      <c r="D217" s="5" t="str">
        <f>B217&amp;"-"&amp;COUNTIF(B$211:B217,B217)</f>
        <v>Arizona-3</v>
      </c>
      <c r="E217" s="6" t="s">
        <v>8</v>
      </c>
      <c r="F217" s="6">
        <f>WORKSHEET!C10</f>
        <v>123</v>
      </c>
      <c r="G217" s="6">
        <f>WORKSHEET!D10</f>
        <v>18</v>
      </c>
      <c r="H217" s="14">
        <f t="shared" si="11"/>
        <v>0.14634146341463414</v>
      </c>
      <c r="I217" s="6">
        <f>WORKSHEET!E10</f>
        <v>10</v>
      </c>
      <c r="J217" s="15">
        <f t="shared" si="12"/>
        <v>12.3</v>
      </c>
      <c r="K217" s="15">
        <f t="shared" si="13"/>
        <v>1.8</v>
      </c>
      <c r="M217" s="30">
        <f t="shared" si="14"/>
        <v>12.3</v>
      </c>
      <c r="N217" s="5" t="e">
        <f t="shared" si="8"/>
        <v>#DIV/0!</v>
      </c>
      <c r="O217" s="5">
        <f t="shared" si="9"/>
        <v>6.0000000000000001E-3</v>
      </c>
      <c r="P217" s="5" t="e">
        <f t="shared" si="15"/>
        <v>#DIV/0!</v>
      </c>
      <c r="Q217" s="5" t="e">
        <f t="shared" si="10"/>
        <v>#DIV/0!</v>
      </c>
      <c r="R217" s="5" t="str">
        <f t="shared" si="16"/>
        <v>Audi North Scottsdale</v>
      </c>
    </row>
    <row r="218" spans="1:18" ht="15" hidden="1" x14ac:dyDescent="0.2">
      <c r="A218" s="5" t="s">
        <v>59</v>
      </c>
      <c r="B218" s="5" t="s">
        <v>60</v>
      </c>
      <c r="C218" s="5" t="str">
        <f>A218&amp;"-"&amp;COUNTIF(A$211:A218,A218)</f>
        <v>Audi-5</v>
      </c>
      <c r="D218" s="5" t="str">
        <f>B218&amp;"-"&amp;COUNTIF(B$211:B218,B218)</f>
        <v>Orange County-2</v>
      </c>
      <c r="E218" s="6" t="s">
        <v>9</v>
      </c>
      <c r="F218" s="6">
        <f>WORKSHEET!C11</f>
        <v>158</v>
      </c>
      <c r="G218" s="6">
        <f>WORKSHEET!D11</f>
        <v>30</v>
      </c>
      <c r="H218" s="14">
        <f t="shared" si="11"/>
        <v>0.189873417721519</v>
      </c>
      <c r="I218" s="6">
        <f>WORKSHEET!E11</f>
        <v>12</v>
      </c>
      <c r="J218" s="15">
        <f t="shared" si="12"/>
        <v>13.166666666666666</v>
      </c>
      <c r="K218" s="15">
        <f t="shared" si="13"/>
        <v>2.5</v>
      </c>
      <c r="M218" s="30">
        <f t="shared" si="14"/>
        <v>13.166666666666666</v>
      </c>
      <c r="N218" s="5" t="e">
        <f t="shared" si="8"/>
        <v>#DIV/0!</v>
      </c>
      <c r="O218" s="5">
        <f t="shared" si="9"/>
        <v>7.0000000000000001E-3</v>
      </c>
      <c r="P218" s="5" t="e">
        <f t="shared" si="15"/>
        <v>#DIV/0!</v>
      </c>
      <c r="Q218" s="5" t="e">
        <f t="shared" si="10"/>
        <v>#DIV/0!</v>
      </c>
      <c r="R218" s="5" t="str">
        <f t="shared" si="16"/>
        <v>Audi South Coast</v>
      </c>
    </row>
    <row r="219" spans="1:18" ht="15" hidden="1" x14ac:dyDescent="0.2">
      <c r="A219" s="5" t="s">
        <v>59</v>
      </c>
      <c r="B219" s="5" t="s">
        <v>61</v>
      </c>
      <c r="C219" s="5" t="str">
        <f>A219&amp;"-"&amp;COUNTIF(A$211:A219,A219)</f>
        <v>Audi-6</v>
      </c>
      <c r="D219" s="5" t="str">
        <f>B219&amp;"-"&amp;COUNTIF(B$211:B219,B219)</f>
        <v>Northern California-1</v>
      </c>
      <c r="E219" s="6" t="s">
        <v>10</v>
      </c>
      <c r="F219" s="6">
        <f>WORKSHEET!C12</f>
        <v>33</v>
      </c>
      <c r="G219" s="6">
        <f>WORKSHEET!D12</f>
        <v>15</v>
      </c>
      <c r="H219" s="14">
        <f t="shared" si="11"/>
        <v>0.45454545454545453</v>
      </c>
      <c r="I219" s="6">
        <f>WORKSHEET!E12</f>
        <v>6</v>
      </c>
      <c r="J219" s="15">
        <f t="shared" si="12"/>
        <v>5.5</v>
      </c>
      <c r="K219" s="15">
        <f t="shared" si="13"/>
        <v>2.5</v>
      </c>
      <c r="M219" s="30">
        <f t="shared" si="14"/>
        <v>5.5</v>
      </c>
      <c r="N219" s="5" t="e">
        <f t="shared" si="8"/>
        <v>#DIV/0!</v>
      </c>
      <c r="O219" s="5">
        <f t="shared" si="9"/>
        <v>8.0000000000000002E-3</v>
      </c>
      <c r="P219" s="5" t="e">
        <f t="shared" si="15"/>
        <v>#DIV/0!</v>
      </c>
      <c r="Q219" s="5" t="e">
        <f t="shared" si="10"/>
        <v>#DIV/0!</v>
      </c>
      <c r="R219" s="5" t="str">
        <f t="shared" si="16"/>
        <v>Audi Stevens Creek</v>
      </c>
    </row>
    <row r="220" spans="1:18" ht="15" hidden="1" x14ac:dyDescent="0.2">
      <c r="A220" s="5" t="s">
        <v>62</v>
      </c>
      <c r="B220" s="5" t="s">
        <v>57</v>
      </c>
      <c r="C220" s="5" t="str">
        <f>A220&amp;"-"&amp;COUNTIF(A$211:A220,A220)</f>
        <v>Bentley-1</v>
      </c>
      <c r="D220" s="5" t="str">
        <f>B220&amp;"-"&amp;COUNTIF(B$211:B220,B220)</f>
        <v>Arizona-4</v>
      </c>
      <c r="E220" s="6" t="s">
        <v>11</v>
      </c>
      <c r="F220" s="6">
        <f>WORKSHEET!C13</f>
        <v>27</v>
      </c>
      <c r="G220" s="6">
        <f>WORKSHEET!D13</f>
        <v>11</v>
      </c>
      <c r="H220" s="14">
        <f t="shared" si="11"/>
        <v>0.40740740740740738</v>
      </c>
      <c r="I220" s="6">
        <f>WORKSHEET!E13</f>
        <v>4</v>
      </c>
      <c r="J220" s="15">
        <f t="shared" si="12"/>
        <v>6.75</v>
      </c>
      <c r="K220" s="15">
        <f t="shared" si="13"/>
        <v>2.75</v>
      </c>
      <c r="M220" s="30">
        <f t="shared" si="14"/>
        <v>6.75</v>
      </c>
      <c r="N220" s="5" t="e">
        <f t="shared" si="8"/>
        <v>#DIV/0!</v>
      </c>
      <c r="O220" s="5">
        <f t="shared" si="9"/>
        <v>8.9999999999999993E-3</v>
      </c>
      <c r="P220" s="5" t="e">
        <f t="shared" si="15"/>
        <v>#DIV/0!</v>
      </c>
      <c r="Q220" s="5" t="e">
        <f t="shared" si="10"/>
        <v>#DIV/0!</v>
      </c>
      <c r="R220" s="5" t="str">
        <f t="shared" si="16"/>
        <v>Bentley Scottsdale</v>
      </c>
    </row>
    <row r="221" spans="1:18" ht="15" hidden="1" x14ac:dyDescent="0.2">
      <c r="A221" s="5" t="s">
        <v>63</v>
      </c>
      <c r="B221" s="5" t="s">
        <v>57</v>
      </c>
      <c r="C221" s="5" t="str">
        <f>A221&amp;"-"&amp;COUNTIF(A$211:A221,A221)</f>
        <v>BMW-1</v>
      </c>
      <c r="D221" s="5" t="str">
        <f>B221&amp;"-"&amp;COUNTIF(B$211:B221,B221)</f>
        <v>Arizona-5</v>
      </c>
      <c r="E221" s="6" t="s">
        <v>12</v>
      </c>
      <c r="F221" s="6">
        <f>WORKSHEET!C14</f>
        <v>329</v>
      </c>
      <c r="G221" s="6">
        <f>WORKSHEET!D14</f>
        <v>63</v>
      </c>
      <c r="H221" s="14">
        <f t="shared" si="11"/>
        <v>0.19148936170212766</v>
      </c>
      <c r="I221" s="6">
        <f>WORKSHEET!E14</f>
        <v>24</v>
      </c>
      <c r="J221" s="15">
        <f t="shared" si="12"/>
        <v>13.708333333333334</v>
      </c>
      <c r="K221" s="15">
        <f t="shared" si="13"/>
        <v>2.625</v>
      </c>
      <c r="M221" s="30">
        <f t="shared" si="14"/>
        <v>13.708333333333334</v>
      </c>
      <c r="N221" s="5" t="e">
        <f t="shared" si="8"/>
        <v>#DIV/0!</v>
      </c>
      <c r="O221" s="5">
        <f t="shared" si="9"/>
        <v>0.01</v>
      </c>
      <c r="P221" s="5" t="e">
        <f t="shared" si="15"/>
        <v>#DIV/0!</v>
      </c>
      <c r="Q221" s="5" t="e">
        <f t="shared" si="10"/>
        <v>#DIV/0!</v>
      </c>
      <c r="R221" s="5" t="str">
        <f t="shared" si="16"/>
        <v>BMW North Scottsdale</v>
      </c>
    </row>
    <row r="222" spans="1:18" ht="15" hidden="1" x14ac:dyDescent="0.2">
      <c r="A222" s="5" t="s">
        <v>63</v>
      </c>
      <c r="B222" s="5" t="s">
        <v>64</v>
      </c>
      <c r="C222" s="5" t="str">
        <f>A222&amp;"-"&amp;COUNTIF(A$211:A222,A222)</f>
        <v>BMW-2</v>
      </c>
      <c r="D222" s="5" t="str">
        <f>B222&amp;"-"&amp;COUNTIF(B$211:B222,B222)</f>
        <v>Texas-1</v>
      </c>
      <c r="E222" s="6" t="s">
        <v>13</v>
      </c>
      <c r="F222" s="6">
        <f>WORKSHEET!C15</f>
        <v>244</v>
      </c>
      <c r="G222" s="6">
        <f>WORKSHEET!D15</f>
        <v>62</v>
      </c>
      <c r="H222" s="14">
        <f t="shared" si="11"/>
        <v>0.25409836065573771</v>
      </c>
      <c r="I222" s="6">
        <f>WORKSHEET!E15</f>
        <v>24</v>
      </c>
      <c r="J222" s="15">
        <f t="shared" si="12"/>
        <v>10.166666666666666</v>
      </c>
      <c r="K222" s="15">
        <f t="shared" si="13"/>
        <v>2.5833333333333335</v>
      </c>
      <c r="M222" s="30">
        <f t="shared" si="14"/>
        <v>10.166666666666666</v>
      </c>
      <c r="N222" s="5" t="e">
        <f t="shared" si="8"/>
        <v>#DIV/0!</v>
      </c>
      <c r="O222" s="5">
        <f t="shared" si="9"/>
        <v>1.0999999999999999E-2</v>
      </c>
      <c r="P222" s="5" t="e">
        <f t="shared" si="15"/>
        <v>#DIV/0!</v>
      </c>
      <c r="Q222" s="5" t="e">
        <f t="shared" si="10"/>
        <v>#DIV/0!</v>
      </c>
      <c r="R222" s="5" t="str">
        <f t="shared" si="16"/>
        <v>BMW of Austin</v>
      </c>
    </row>
    <row r="223" spans="1:18" ht="15" hidden="1" x14ac:dyDescent="0.2">
      <c r="A223" s="5" t="s">
        <v>63</v>
      </c>
      <c r="B223" s="5" t="s">
        <v>58</v>
      </c>
      <c r="C223" s="5" t="str">
        <f>A223&amp;"-"&amp;COUNTIF(A$211:A223,A223)</f>
        <v>BMW-3</v>
      </c>
      <c r="D223" s="5" t="str">
        <f>B223&amp;"-"&amp;COUNTIF(B$211:B223,B223)</f>
        <v>Southern California-3</v>
      </c>
      <c r="E223" s="6" t="s">
        <v>124</v>
      </c>
      <c r="F223" s="6">
        <f>WORKSHEET!C16</f>
        <v>15</v>
      </c>
      <c r="G223" s="6">
        <f>WORKSHEET!D16</f>
        <v>3</v>
      </c>
      <c r="H223" s="14">
        <f t="shared" si="11"/>
        <v>0.2</v>
      </c>
      <c r="I223" s="6">
        <f>WORKSHEET!E16</f>
        <v>8</v>
      </c>
      <c r="J223" s="15">
        <f t="shared" si="12"/>
        <v>1.875</v>
      </c>
      <c r="K223" s="15">
        <f t="shared" si="13"/>
        <v>0.375</v>
      </c>
      <c r="M223" s="30">
        <f t="shared" si="14"/>
        <v>1.875</v>
      </c>
      <c r="N223" s="5" t="e">
        <f t="shared" si="8"/>
        <v>#DIV/0!</v>
      </c>
      <c r="O223" s="5">
        <f t="shared" si="9"/>
        <v>1.4E-2</v>
      </c>
      <c r="P223" s="5" t="e">
        <f t="shared" si="15"/>
        <v>#DIV/0!</v>
      </c>
      <c r="Q223" s="5" t="e">
        <f t="shared" si="10"/>
        <v>#DIV/0!</v>
      </c>
      <c r="R223" s="5" t="str">
        <f t="shared" si="16"/>
        <v>BMW/MINI of Escondido</v>
      </c>
    </row>
    <row r="224" spans="1:18" ht="15" hidden="1" x14ac:dyDescent="0.2">
      <c r="A224" s="5" t="s">
        <v>63</v>
      </c>
      <c r="B224" s="5" t="s">
        <v>60</v>
      </c>
      <c r="C224" s="5" t="str">
        <f>A224&amp;"-"&amp;COUNTIF(A$211:A224,A224)</f>
        <v>BMW-4</v>
      </c>
      <c r="D224" s="5" t="str">
        <f>B224&amp;"-"&amp;COUNTIF(B$211:B224,B224)</f>
        <v>Orange County-3</v>
      </c>
      <c r="E224" s="6" t="s">
        <v>14</v>
      </c>
      <c r="F224" s="6">
        <f>WORKSHEET!C17</f>
        <v>252</v>
      </c>
      <c r="G224" s="6">
        <f>WORKSHEET!D17</f>
        <v>52</v>
      </c>
      <c r="H224" s="14">
        <f t="shared" si="11"/>
        <v>0.20634920634920634</v>
      </c>
      <c r="I224" s="6">
        <f>WORKSHEET!E17</f>
        <v>18</v>
      </c>
      <c r="J224" s="15">
        <f t="shared" si="12"/>
        <v>14</v>
      </c>
      <c r="K224" s="15">
        <f t="shared" si="13"/>
        <v>2.8888888888888888</v>
      </c>
      <c r="M224" s="30">
        <f t="shared" si="14"/>
        <v>14</v>
      </c>
      <c r="N224" s="5" t="e">
        <f t="shared" si="8"/>
        <v>#DIV/0!</v>
      </c>
      <c r="O224" s="5">
        <f t="shared" si="9"/>
        <v>1.2E-2</v>
      </c>
      <c r="P224" s="5" t="e">
        <f t="shared" si="15"/>
        <v>#DIV/0!</v>
      </c>
      <c r="Q224" s="5" t="e">
        <f t="shared" si="10"/>
        <v>#DIV/0!</v>
      </c>
      <c r="R224" s="5" t="str">
        <f t="shared" si="16"/>
        <v>BMW of Ontario</v>
      </c>
    </row>
    <row r="225" spans="1:18" ht="15" hidden="1" x14ac:dyDescent="0.2">
      <c r="A225" s="5" t="s">
        <v>63</v>
      </c>
      <c r="B225" s="5" t="s">
        <v>58</v>
      </c>
      <c r="C225" s="5" t="str">
        <f>A225&amp;"-"&amp;COUNTIF(A$211:A225,A225)</f>
        <v>BMW-5</v>
      </c>
      <c r="D225" s="5" t="str">
        <f>B225&amp;"-"&amp;COUNTIF(B$211:B225,B225)</f>
        <v>Southern California-4</v>
      </c>
      <c r="E225" s="6" t="s">
        <v>15</v>
      </c>
      <c r="F225" s="6">
        <f>WORKSHEET!C18</f>
        <v>150</v>
      </c>
      <c r="G225" s="6">
        <f>WORKSHEET!D18</f>
        <v>67</v>
      </c>
      <c r="H225" s="14">
        <f t="shared" si="11"/>
        <v>0.44666666666666666</v>
      </c>
      <c r="I225" s="6">
        <f>WORKSHEET!E18</f>
        <v>21</v>
      </c>
      <c r="J225" s="15">
        <f t="shared" si="12"/>
        <v>7.1428571428571432</v>
      </c>
      <c r="K225" s="15">
        <f t="shared" si="13"/>
        <v>3.1904761904761907</v>
      </c>
      <c r="M225" s="30">
        <f t="shared" si="14"/>
        <v>7.1428571428571432</v>
      </c>
      <c r="N225" s="5" t="e">
        <f t="shared" si="8"/>
        <v>#DIV/0!</v>
      </c>
      <c r="O225" s="5">
        <f t="shared" si="9"/>
        <v>1.2999999999999999E-2</v>
      </c>
      <c r="P225" s="5" t="e">
        <f t="shared" si="15"/>
        <v>#DIV/0!</v>
      </c>
      <c r="Q225" s="5" t="e">
        <f t="shared" si="10"/>
        <v>#DIV/0!</v>
      </c>
      <c r="R225" s="5" t="str">
        <f t="shared" si="16"/>
        <v>BMW of San Diego</v>
      </c>
    </row>
    <row r="226" spans="1:18" ht="15" hidden="1" x14ac:dyDescent="0.2">
      <c r="A226" s="5" t="s">
        <v>56</v>
      </c>
      <c r="B226" s="5" t="s">
        <v>61</v>
      </c>
      <c r="C226" s="5" t="str">
        <f>A226&amp;"-"&amp;COUNTIF(A$211:A226,A226)</f>
        <v>Acura-3</v>
      </c>
      <c r="D226" s="5" t="str">
        <f>B226&amp;"-"&amp;COUNTIF(B$211:B226,B226)</f>
        <v>Northern California-2</v>
      </c>
      <c r="E226" s="6" t="s">
        <v>16</v>
      </c>
      <c r="F226" s="6">
        <f>WORKSHEET!C19</f>
        <v>90</v>
      </c>
      <c r="G226" s="6">
        <f>WORKSHEET!D19</f>
        <v>6</v>
      </c>
      <c r="H226" s="14">
        <f t="shared" si="11"/>
        <v>6.6666666666666666E-2</v>
      </c>
      <c r="I226" s="6">
        <f>WORKSHEET!E19</f>
        <v>6</v>
      </c>
      <c r="J226" s="15">
        <f t="shared" si="12"/>
        <v>15</v>
      </c>
      <c r="K226" s="15">
        <f t="shared" si="13"/>
        <v>1</v>
      </c>
      <c r="M226" s="30">
        <f t="shared" si="14"/>
        <v>15</v>
      </c>
      <c r="N226" s="5" t="e">
        <f t="shared" si="8"/>
        <v>#DIV/0!</v>
      </c>
      <c r="O226" s="5">
        <f t="shared" si="9"/>
        <v>1.4999999999999999E-2</v>
      </c>
      <c r="P226" s="5" t="e">
        <f t="shared" si="15"/>
        <v>#DIV/0!</v>
      </c>
      <c r="Q226" s="5" t="e">
        <f t="shared" si="10"/>
        <v>#DIV/0!</v>
      </c>
      <c r="R226" s="5" t="str">
        <f t="shared" si="16"/>
        <v>Capitol Honda</v>
      </c>
    </row>
    <row r="227" spans="1:18" ht="15" hidden="1" x14ac:dyDescent="0.2">
      <c r="A227" s="5" t="s">
        <v>65</v>
      </c>
      <c r="B227" s="5" t="s">
        <v>61</v>
      </c>
      <c r="C227" s="5" t="str">
        <f>A227&amp;"-"&amp;COUNTIF(A$211:A227,A227)</f>
        <v>Honda-1</v>
      </c>
      <c r="D227" s="5" t="str">
        <f>B227&amp;"-"&amp;COUNTIF(B$211:B227,B227)</f>
        <v>Northern California-3</v>
      </c>
      <c r="E227" s="6" t="s">
        <v>17</v>
      </c>
      <c r="F227" s="6">
        <f>WORKSHEET!C20</f>
        <v>501</v>
      </c>
      <c r="G227" s="6">
        <f>WORKSHEET!D20</f>
        <v>53</v>
      </c>
      <c r="H227" s="14">
        <f t="shared" si="11"/>
        <v>0.10578842315369262</v>
      </c>
      <c r="I227" s="6">
        <f>WORKSHEET!E20</f>
        <v>19</v>
      </c>
      <c r="J227" s="15">
        <f t="shared" si="12"/>
        <v>26.368421052631579</v>
      </c>
      <c r="K227" s="15">
        <f t="shared" si="13"/>
        <v>2.7894736842105261</v>
      </c>
      <c r="M227" s="30">
        <f t="shared" si="14"/>
        <v>26.368421052631579</v>
      </c>
      <c r="N227" s="5" t="e">
        <f t="shared" si="8"/>
        <v>#DIV/0!</v>
      </c>
      <c r="O227" s="5">
        <f t="shared" si="9"/>
        <v>1.6E-2</v>
      </c>
      <c r="P227" s="5" t="e">
        <f t="shared" si="15"/>
        <v>#DIV/0!</v>
      </c>
      <c r="Q227" s="5" t="e">
        <f t="shared" si="10"/>
        <v>#DIV/0!</v>
      </c>
      <c r="R227" s="5" t="str">
        <f t="shared" si="16"/>
        <v>Crevier BMW</v>
      </c>
    </row>
    <row r="228" spans="1:18" ht="15" hidden="1" x14ac:dyDescent="0.2">
      <c r="A228" s="5" t="s">
        <v>63</v>
      </c>
      <c r="B228" s="5" t="s">
        <v>60</v>
      </c>
      <c r="C228" s="5" t="str">
        <f>A228&amp;"-"&amp;COUNTIF(A$211:A228,A228)</f>
        <v>BMW-6</v>
      </c>
      <c r="D228" s="5" t="str">
        <f>B228&amp;"-"&amp;COUNTIF(B$211:B228,B228)</f>
        <v>Orange County-4</v>
      </c>
      <c r="E228" s="6" t="s">
        <v>18</v>
      </c>
      <c r="F228" s="6">
        <f>WORKSHEET!C21</f>
        <v>300</v>
      </c>
      <c r="G228" s="6">
        <f>WORKSHEET!D21</f>
        <v>87</v>
      </c>
      <c r="H228" s="14">
        <f t="shared" si="11"/>
        <v>0.28999999999999998</v>
      </c>
      <c r="I228" s="6">
        <f>WORKSHEET!E21</f>
        <v>26</v>
      </c>
      <c r="J228" s="15">
        <f t="shared" si="12"/>
        <v>11.538461538461538</v>
      </c>
      <c r="K228" s="15">
        <f t="shared" si="13"/>
        <v>3.3461538461538463</v>
      </c>
      <c r="M228" s="30">
        <f t="shared" si="14"/>
        <v>11.538461538461538</v>
      </c>
      <c r="N228" s="5" t="e">
        <f t="shared" si="8"/>
        <v>#DIV/0!</v>
      </c>
      <c r="O228" s="5">
        <f t="shared" si="9"/>
        <v>1.7000000000000001E-2</v>
      </c>
      <c r="P228" s="5" t="e">
        <f t="shared" si="15"/>
        <v>#DIV/0!</v>
      </c>
      <c r="Q228" s="5" t="e">
        <f t="shared" si="10"/>
        <v>#DIV/0!</v>
      </c>
      <c r="R228" s="5" t="str">
        <f t="shared" si="16"/>
        <v>Crevier MINI</v>
      </c>
    </row>
    <row r="229" spans="1:18" ht="15" hidden="1" x14ac:dyDescent="0.2">
      <c r="A229" s="5" t="s">
        <v>66</v>
      </c>
      <c r="B229" s="5" t="s">
        <v>60</v>
      </c>
      <c r="C229" s="5" t="str">
        <f>A229&amp;"-"&amp;COUNTIF(A$211:A229,A229)</f>
        <v>MINI-1</v>
      </c>
      <c r="D229" s="5" t="str">
        <f>B229&amp;"-"&amp;COUNTIF(B$211:B229,B229)</f>
        <v>Orange County-5</v>
      </c>
      <c r="E229" s="6" t="s">
        <v>19</v>
      </c>
      <c r="F229" s="6">
        <f>WORKSHEET!C22</f>
        <v>68</v>
      </c>
      <c r="G229" s="6">
        <f>WORKSHEET!D22</f>
        <v>16</v>
      </c>
      <c r="H229" s="14">
        <f t="shared" si="11"/>
        <v>0.23529411764705882</v>
      </c>
      <c r="I229" s="6">
        <f>WORKSHEET!E22</f>
        <v>4</v>
      </c>
      <c r="J229" s="15">
        <f t="shared" si="12"/>
        <v>17</v>
      </c>
      <c r="K229" s="15">
        <f t="shared" si="13"/>
        <v>4</v>
      </c>
      <c r="M229" s="30">
        <f t="shared" si="14"/>
        <v>17</v>
      </c>
      <c r="N229" s="5" t="e">
        <f t="shared" si="8"/>
        <v>#DIV/0!</v>
      </c>
      <c r="O229" s="5">
        <f t="shared" si="9"/>
        <v>1.7999999999999999E-2</v>
      </c>
      <c r="P229" s="5" t="e">
        <f t="shared" si="15"/>
        <v>#DIV/0!</v>
      </c>
      <c r="Q229" s="5" t="e">
        <f t="shared" si="10"/>
        <v>#DIV/0!</v>
      </c>
      <c r="R229" s="5" t="str">
        <f t="shared" si="16"/>
        <v>Honda Leander</v>
      </c>
    </row>
    <row r="230" spans="1:18" ht="15" hidden="1" x14ac:dyDescent="0.2">
      <c r="A230" s="5" t="s">
        <v>65</v>
      </c>
      <c r="B230" s="5" t="s">
        <v>64</v>
      </c>
      <c r="C230" s="5" t="str">
        <f>A230&amp;"-"&amp;COUNTIF(A$211:A230,A230)</f>
        <v>Honda-2</v>
      </c>
      <c r="D230" s="5" t="str">
        <f>B230&amp;"-"&amp;COUNTIF(B$211:B230,B230)</f>
        <v>Texas-2</v>
      </c>
      <c r="E230" s="6" t="s">
        <v>20</v>
      </c>
      <c r="F230" s="6">
        <f>WORKSHEET!C23</f>
        <v>14</v>
      </c>
      <c r="G230" s="6">
        <f>WORKSHEET!D23</f>
        <v>4</v>
      </c>
      <c r="H230" s="14">
        <f t="shared" si="11"/>
        <v>0.2857142857142857</v>
      </c>
      <c r="I230" s="6">
        <f>WORKSHEET!E23</f>
        <v>7</v>
      </c>
      <c r="J230" s="15">
        <f t="shared" si="12"/>
        <v>2</v>
      </c>
      <c r="K230" s="15">
        <f t="shared" si="13"/>
        <v>0.5714285714285714</v>
      </c>
      <c r="M230" s="30">
        <f t="shared" si="14"/>
        <v>2</v>
      </c>
      <c r="N230" s="5" t="e">
        <f t="shared" si="8"/>
        <v>#DIV/0!</v>
      </c>
      <c r="O230" s="5">
        <f t="shared" si="9"/>
        <v>1.9E-2</v>
      </c>
      <c r="P230" s="5" t="e">
        <f t="shared" si="15"/>
        <v>#DIV/0!</v>
      </c>
      <c r="Q230" s="5" t="e">
        <f t="shared" si="10"/>
        <v>#DIV/0!</v>
      </c>
      <c r="R230" s="5" t="str">
        <f t="shared" si="16"/>
        <v>Honda North</v>
      </c>
    </row>
    <row r="231" spans="1:18" ht="15" hidden="1" x14ac:dyDescent="0.2">
      <c r="A231" s="5" t="s">
        <v>65</v>
      </c>
      <c r="B231" s="5" t="s">
        <v>61</v>
      </c>
      <c r="C231" s="5" t="str">
        <f>A231&amp;"-"&amp;COUNTIF(A$211:A231,A231)</f>
        <v>Honda-3</v>
      </c>
      <c r="D231" s="5" t="str">
        <f>B231&amp;"-"&amp;COUNTIF(B$211:B231,B231)</f>
        <v>Northern California-4</v>
      </c>
      <c r="E231" s="6" t="s">
        <v>21</v>
      </c>
      <c r="F231" s="6">
        <f>WORKSHEET!C24</f>
        <v>20</v>
      </c>
      <c r="G231" s="6">
        <f>WORKSHEET!D24</f>
        <v>7</v>
      </c>
      <c r="H231" s="14">
        <f t="shared" si="11"/>
        <v>0.35</v>
      </c>
      <c r="I231" s="6">
        <f>WORKSHEET!E24</f>
        <v>13</v>
      </c>
      <c r="J231" s="15">
        <f t="shared" si="12"/>
        <v>1.5384615384615385</v>
      </c>
      <c r="K231" s="15">
        <f t="shared" si="13"/>
        <v>0.53846153846153844</v>
      </c>
      <c r="M231" s="30">
        <f t="shared" si="14"/>
        <v>1.5384615384615385</v>
      </c>
      <c r="N231" s="5" t="e">
        <f t="shared" si="8"/>
        <v>#DIV/0!</v>
      </c>
      <c r="O231" s="5">
        <f t="shared" si="9"/>
        <v>0.02</v>
      </c>
      <c r="P231" s="5" t="e">
        <f t="shared" si="15"/>
        <v>#DIV/0!</v>
      </c>
      <c r="Q231" s="5" t="e">
        <f t="shared" si="10"/>
        <v>#DIV/0!</v>
      </c>
      <c r="R231" s="5" t="str">
        <f t="shared" si="16"/>
        <v>Honda of Escondido</v>
      </c>
    </row>
    <row r="232" spans="1:18" ht="15" hidden="1" x14ac:dyDescent="0.2">
      <c r="A232" s="5" t="s">
        <v>65</v>
      </c>
      <c r="B232" s="5" t="s">
        <v>58</v>
      </c>
      <c r="C232" s="5" t="str">
        <f>A232&amp;"-"&amp;COUNTIF(A$211:A232,A232)</f>
        <v>Honda-4</v>
      </c>
      <c r="D232" s="5" t="str">
        <f>B232&amp;"-"&amp;COUNTIF(B$211:B232,B232)</f>
        <v>Southern California-5</v>
      </c>
      <c r="E232" s="6" t="s">
        <v>22</v>
      </c>
      <c r="F232" s="6">
        <f>WORKSHEET!C25</f>
        <v>122</v>
      </c>
      <c r="G232" s="6">
        <f>WORKSHEET!D25</f>
        <v>16</v>
      </c>
      <c r="H232" s="14">
        <f t="shared" si="11"/>
        <v>0.13114754098360656</v>
      </c>
      <c r="I232" s="6">
        <f>WORKSHEET!E25</f>
        <v>16</v>
      </c>
      <c r="J232" s="15">
        <f t="shared" si="12"/>
        <v>7.625</v>
      </c>
      <c r="K232" s="15">
        <f t="shared" si="13"/>
        <v>1</v>
      </c>
      <c r="M232" s="30">
        <f t="shared" si="14"/>
        <v>7.625</v>
      </c>
      <c r="N232" s="5" t="e">
        <f t="shared" si="8"/>
        <v>#DIV/0!</v>
      </c>
      <c r="O232" s="5">
        <f t="shared" si="9"/>
        <v>2.1000000000000001E-2</v>
      </c>
      <c r="P232" s="5" t="e">
        <f t="shared" si="15"/>
        <v>#DIV/0!</v>
      </c>
      <c r="Q232" s="5" t="e">
        <f t="shared" si="10"/>
        <v>#DIV/0!</v>
      </c>
      <c r="R232" s="5" t="str">
        <f t="shared" si="16"/>
        <v>Hyundai of Pharr</v>
      </c>
    </row>
    <row r="233" spans="1:18" ht="15" hidden="1" x14ac:dyDescent="0.2">
      <c r="A233" s="5" t="s">
        <v>67</v>
      </c>
      <c r="B233" s="5" t="s">
        <v>64</v>
      </c>
      <c r="C233" s="5" t="str">
        <f>A233&amp;"-"&amp;COUNTIF(A$211:A233,A233)</f>
        <v>Hyundai-1</v>
      </c>
      <c r="D233" s="5" t="str">
        <f>B233&amp;"-"&amp;COUNTIF(B$211:B233,B233)</f>
        <v>Texas-3</v>
      </c>
      <c r="E233" s="6" t="s">
        <v>121</v>
      </c>
      <c r="F233" s="6">
        <f>WORKSHEET!C26</f>
        <v>173</v>
      </c>
      <c r="G233" s="6">
        <f>WORKSHEET!D26</f>
        <v>30</v>
      </c>
      <c r="H233" s="14">
        <f t="shared" si="11"/>
        <v>0.17341040462427745</v>
      </c>
      <c r="I233" s="6">
        <f>WORKSHEET!E26</f>
        <v>9</v>
      </c>
      <c r="J233" s="15">
        <f t="shared" si="12"/>
        <v>19.222222222222221</v>
      </c>
      <c r="K233" s="15">
        <f t="shared" si="13"/>
        <v>3.3333333333333335</v>
      </c>
      <c r="M233" s="30">
        <f t="shared" si="14"/>
        <v>19.222222222222221</v>
      </c>
      <c r="N233" s="5" t="e">
        <f t="shared" si="8"/>
        <v>#DIV/0!</v>
      </c>
      <c r="O233" s="5">
        <f t="shared" si="9"/>
        <v>2.4E-2</v>
      </c>
      <c r="P233" s="5" t="e">
        <f t="shared" si="15"/>
        <v>#DIV/0!</v>
      </c>
      <c r="Q233" s="5" t="e">
        <f t="shared" si="10"/>
        <v>#DIV/0!</v>
      </c>
      <c r="R233" s="5" t="str">
        <f t="shared" si="16"/>
        <v>Land Rover Chandler</v>
      </c>
    </row>
    <row r="234" spans="1:18" ht="15" hidden="1" x14ac:dyDescent="0.2">
      <c r="A234" s="5" t="s">
        <v>68</v>
      </c>
      <c r="B234" s="5" t="s">
        <v>57</v>
      </c>
      <c r="C234" s="5" t="str">
        <f>A234&amp;"-"&amp;COUNTIF(A$211:A234,A234)</f>
        <v>JLR-1</v>
      </c>
      <c r="D234" s="5" t="str">
        <f>B234&amp;"-"&amp;COUNTIF(B$211:B234,B234)</f>
        <v>Arizona-6</v>
      </c>
      <c r="E234" s="6" t="s">
        <v>122</v>
      </c>
      <c r="F234" s="6">
        <f>WORKSHEET!C27</f>
        <v>228</v>
      </c>
      <c r="G234" s="6">
        <f>WORKSHEET!D27</f>
        <v>38</v>
      </c>
      <c r="H234" s="14">
        <f t="shared" si="11"/>
        <v>0.16666666666666666</v>
      </c>
      <c r="I234" s="6">
        <f>WORKSHEET!E27</f>
        <v>13</v>
      </c>
      <c r="J234" s="15">
        <f t="shared" si="12"/>
        <v>17.53846153846154</v>
      </c>
      <c r="K234" s="15">
        <f t="shared" si="13"/>
        <v>2.9230769230769229</v>
      </c>
      <c r="M234" s="30">
        <f t="shared" si="14"/>
        <v>17.53846153846154</v>
      </c>
      <c r="N234" s="5" t="e">
        <f t="shared" si="8"/>
        <v>#DIV/0!</v>
      </c>
      <c r="O234" s="5">
        <f t="shared" si="9"/>
        <v>2.5000000000000001E-2</v>
      </c>
      <c r="P234" s="5" t="e">
        <f t="shared" si="15"/>
        <v>#DIV/0!</v>
      </c>
      <c r="Q234" s="5" t="e">
        <f t="shared" si="10"/>
        <v>#DIV/0!</v>
      </c>
      <c r="R234" s="5" t="str">
        <f t="shared" si="16"/>
        <v>Land Rover North Scottsdale</v>
      </c>
    </row>
    <row r="235" spans="1:18" ht="15" hidden="1" x14ac:dyDescent="0.2">
      <c r="A235" s="5" t="s">
        <v>68</v>
      </c>
      <c r="B235" s="5" t="s">
        <v>57</v>
      </c>
      <c r="C235" s="5" t="str">
        <f>A235&amp;"-"&amp;COUNTIF(A$211:A235,A235)</f>
        <v>JLR-2</v>
      </c>
      <c r="D235" s="5" t="str">
        <f>B235&amp;"-"&amp;COUNTIF(B$211:B235,B235)</f>
        <v>Arizona-7</v>
      </c>
      <c r="E235" s="6" t="s">
        <v>23</v>
      </c>
      <c r="F235" s="6">
        <f>WORKSHEET!C28</f>
        <v>20</v>
      </c>
      <c r="G235" s="6">
        <f>WORKSHEET!D28</f>
        <v>9</v>
      </c>
      <c r="H235" s="14">
        <f t="shared" si="11"/>
        <v>0.45</v>
      </c>
      <c r="I235" s="6">
        <f>WORKSHEET!E28</f>
        <v>4</v>
      </c>
      <c r="J235" s="15">
        <f t="shared" si="12"/>
        <v>5</v>
      </c>
      <c r="K235" s="15">
        <f t="shared" si="13"/>
        <v>2.25</v>
      </c>
      <c r="M235" s="30">
        <f t="shared" si="14"/>
        <v>5</v>
      </c>
      <c r="N235" s="5" t="e">
        <f t="shared" si="8"/>
        <v>#DIV/0!</v>
      </c>
      <c r="O235" s="5">
        <f t="shared" si="9"/>
        <v>2.1999999999999999E-2</v>
      </c>
      <c r="P235" s="5" t="e">
        <f t="shared" si="15"/>
        <v>#DIV/0!</v>
      </c>
      <c r="Q235" s="5" t="e">
        <f t="shared" si="10"/>
        <v>#DIV/0!</v>
      </c>
      <c r="R235" s="5" t="str">
        <f t="shared" si="16"/>
        <v>Kearny Mesa Acura</v>
      </c>
    </row>
    <row r="236" spans="1:18" ht="15" hidden="1" x14ac:dyDescent="0.2">
      <c r="A236" s="5" t="s">
        <v>56</v>
      </c>
      <c r="B236" s="5" t="s">
        <v>58</v>
      </c>
      <c r="C236" s="5" t="str">
        <f>A236&amp;"-"&amp;COUNTIF(A$211:A236,A236)</f>
        <v>Acura-4</v>
      </c>
      <c r="D236" s="5" t="str">
        <f>B236&amp;"-"&amp;COUNTIF(B$211:B236,B236)</f>
        <v>Southern California-6</v>
      </c>
      <c r="E236" s="6" t="s">
        <v>24</v>
      </c>
      <c r="F236" s="6">
        <f>WORKSHEET!C29</f>
        <v>232</v>
      </c>
      <c r="G236" s="6">
        <f>WORKSHEET!D29</f>
        <v>36</v>
      </c>
      <c r="H236" s="14">
        <f t="shared" si="11"/>
        <v>0.15517241379310345</v>
      </c>
      <c r="I236" s="6">
        <f>WORKSHEET!E29</f>
        <v>15</v>
      </c>
      <c r="J236" s="15">
        <f t="shared" si="12"/>
        <v>15.466666666666667</v>
      </c>
      <c r="K236" s="15">
        <f t="shared" si="13"/>
        <v>2.4</v>
      </c>
      <c r="M236" s="30">
        <f t="shared" si="14"/>
        <v>15.466666666666667</v>
      </c>
      <c r="N236" s="5" t="e">
        <f t="shared" si="8"/>
        <v>#DIV/0!</v>
      </c>
      <c r="O236" s="5">
        <f t="shared" si="9"/>
        <v>2.3E-2</v>
      </c>
      <c r="P236" s="5" t="e">
        <f t="shared" si="15"/>
        <v>#DIV/0!</v>
      </c>
      <c r="Q236" s="5" t="e">
        <f t="shared" si="10"/>
        <v>#DIV/0!</v>
      </c>
      <c r="R236" s="5" t="str">
        <f t="shared" si="16"/>
        <v>Kearny Mesa Toyota</v>
      </c>
    </row>
    <row r="237" spans="1:18" ht="15" hidden="1" x14ac:dyDescent="0.2">
      <c r="A237" s="5" t="s">
        <v>69</v>
      </c>
      <c r="B237" s="5" t="s">
        <v>58</v>
      </c>
      <c r="C237" s="5" t="str">
        <f>A237&amp;"-"&amp;COUNTIF(A$211:A237,A237)</f>
        <v>Toyota-1</v>
      </c>
      <c r="D237" s="5" t="str">
        <f>B237&amp;"-"&amp;COUNTIF(B$211:B237,B237)</f>
        <v>Southern California-7</v>
      </c>
      <c r="E237" s="6" t="s">
        <v>25</v>
      </c>
      <c r="F237" s="6">
        <f>WORKSHEET!C30</f>
        <v>4</v>
      </c>
      <c r="G237" s="6">
        <f>WORKSHEET!D30</f>
        <v>4</v>
      </c>
      <c r="H237" s="14">
        <f t="shared" si="11"/>
        <v>1</v>
      </c>
      <c r="I237" s="6">
        <f>WORKSHEET!E30</f>
        <v>1</v>
      </c>
      <c r="J237" s="15">
        <f t="shared" si="12"/>
        <v>4</v>
      </c>
      <c r="K237" s="15">
        <f t="shared" si="13"/>
        <v>4</v>
      </c>
      <c r="M237" s="30">
        <f t="shared" si="14"/>
        <v>4</v>
      </c>
      <c r="N237" s="5" t="e">
        <f t="shared" si="8"/>
        <v>#DIV/0!</v>
      </c>
      <c r="O237" s="5">
        <f t="shared" si="9"/>
        <v>2.5999999999999999E-2</v>
      </c>
      <c r="P237" s="5" t="e">
        <f t="shared" si="15"/>
        <v>#DIV/0!</v>
      </c>
      <c r="Q237" s="5" t="e">
        <f t="shared" si="10"/>
        <v>#DIV/0!</v>
      </c>
      <c r="R237" s="5" t="str">
        <f t="shared" si="16"/>
        <v>Lexus of Austin</v>
      </c>
    </row>
    <row r="238" spans="1:18" ht="15" hidden="1" x14ac:dyDescent="0.2">
      <c r="A238" s="5" t="s">
        <v>70</v>
      </c>
      <c r="B238" s="5" t="s">
        <v>64</v>
      </c>
      <c r="C238" s="5" t="str">
        <f>A238&amp;"-"&amp;COUNTIF(A$211:A238,A238)</f>
        <v>Lexus-1</v>
      </c>
      <c r="D238" s="5" t="str">
        <f>B238&amp;"-"&amp;COUNTIF(B$211:B238,B238)</f>
        <v>Texas-4</v>
      </c>
      <c r="E238" s="6" t="s">
        <v>26</v>
      </c>
      <c r="F238" s="6">
        <f>WORKSHEET!C31</f>
        <v>71</v>
      </c>
      <c r="G238" s="6">
        <f>WORKSHEET!D31</f>
        <v>15</v>
      </c>
      <c r="H238" s="14">
        <f t="shared" si="11"/>
        <v>0.21126760563380281</v>
      </c>
      <c r="I238" s="6">
        <f>WORKSHEET!E31</f>
        <v>5</v>
      </c>
      <c r="J238" s="15">
        <f t="shared" si="12"/>
        <v>14.2</v>
      </c>
      <c r="K238" s="15">
        <f t="shared" si="13"/>
        <v>3</v>
      </c>
      <c r="M238" s="30">
        <f t="shared" si="14"/>
        <v>14.2</v>
      </c>
      <c r="N238" s="5" t="e">
        <f t="shared" si="8"/>
        <v>#DIV/0!</v>
      </c>
      <c r="O238" s="5">
        <f t="shared" si="9"/>
        <v>2.7E-2</v>
      </c>
      <c r="P238" s="5" t="e">
        <f t="shared" si="15"/>
        <v>#DIV/0!</v>
      </c>
      <c r="Q238" s="5" t="e">
        <f t="shared" si="10"/>
        <v>#DIV/0!</v>
      </c>
      <c r="R238" s="5" t="str">
        <f t="shared" si="16"/>
        <v>Lexus of Chandler</v>
      </c>
    </row>
    <row r="239" spans="1:18" ht="15" hidden="1" x14ac:dyDescent="0.2">
      <c r="A239" s="5" t="s">
        <v>70</v>
      </c>
      <c r="B239" s="5" t="s">
        <v>57</v>
      </c>
      <c r="C239" s="5" t="str">
        <f>A239&amp;"-"&amp;COUNTIF(A$211:A239,A239)</f>
        <v>Lexus-2</v>
      </c>
      <c r="D239" s="5" t="str">
        <f>B239&amp;"-"&amp;COUNTIF(B$211:B239,B239)</f>
        <v>Arizona-8</v>
      </c>
      <c r="E239" s="6" t="s">
        <v>27</v>
      </c>
      <c r="F239" s="6">
        <f>WORKSHEET!C32</f>
        <v>126</v>
      </c>
      <c r="G239" s="6">
        <f>WORKSHEET!D32</f>
        <v>20</v>
      </c>
      <c r="H239" s="14">
        <f t="shared" si="11"/>
        <v>0.15873015873015872</v>
      </c>
      <c r="I239" s="6">
        <f>WORKSHEET!E32</f>
        <v>8</v>
      </c>
      <c r="J239" s="15">
        <f t="shared" si="12"/>
        <v>15.75</v>
      </c>
      <c r="K239" s="15">
        <f t="shared" si="13"/>
        <v>2.5</v>
      </c>
      <c r="M239" s="30">
        <f t="shared" si="14"/>
        <v>15.75</v>
      </c>
      <c r="N239" s="5" t="e">
        <f t="shared" si="8"/>
        <v>#DIV/0!</v>
      </c>
      <c r="O239" s="5">
        <f t="shared" si="9"/>
        <v>2.8000000000000001E-2</v>
      </c>
      <c r="P239" s="5" t="e">
        <f t="shared" si="15"/>
        <v>#DIV/0!</v>
      </c>
      <c r="Q239" s="5" t="e">
        <f t="shared" si="10"/>
        <v>#DIV/0!</v>
      </c>
      <c r="R239" s="5" t="str">
        <f t="shared" si="16"/>
        <v>Lexus of Lakeway</v>
      </c>
    </row>
    <row r="240" spans="1:18" ht="15" hidden="1" x14ac:dyDescent="0.2">
      <c r="A240" s="5" t="s">
        <v>70</v>
      </c>
      <c r="B240" s="5" t="s">
        <v>64</v>
      </c>
      <c r="C240" s="5" t="str">
        <f>A240&amp;"-"&amp;COUNTIF(A$211:A240,A240)</f>
        <v>Lexus-3</v>
      </c>
      <c r="D240" s="5" t="str">
        <f>B240&amp;"-"&amp;COUNTIF(B$211:B240,B240)</f>
        <v>Texas-5</v>
      </c>
      <c r="E240" s="6" t="s">
        <v>28</v>
      </c>
      <c r="F240" s="6">
        <f>WORKSHEET!C33</f>
        <v>474</v>
      </c>
      <c r="G240" s="6">
        <f>WORKSHEET!D33</f>
        <v>98</v>
      </c>
      <c r="H240" s="14">
        <f t="shared" si="11"/>
        <v>0.20675105485232068</v>
      </c>
      <c r="I240" s="6">
        <f>WORKSHEET!E33</f>
        <v>16</v>
      </c>
      <c r="J240" s="15">
        <f t="shared" si="12"/>
        <v>29.625</v>
      </c>
      <c r="K240" s="15">
        <f t="shared" si="13"/>
        <v>6.125</v>
      </c>
      <c r="M240" s="30">
        <f t="shared" si="14"/>
        <v>29.625</v>
      </c>
      <c r="N240" s="5" t="e">
        <f t="shared" si="8"/>
        <v>#DIV/0!</v>
      </c>
      <c r="O240" s="5">
        <f t="shared" si="9"/>
        <v>2.9000000000000001E-2</v>
      </c>
      <c r="P240" s="5" t="e">
        <f t="shared" si="15"/>
        <v>#DIV/0!</v>
      </c>
      <c r="Q240" s="5" t="e">
        <f t="shared" si="10"/>
        <v>#DIV/0!</v>
      </c>
      <c r="R240" s="5" t="str">
        <f t="shared" si="16"/>
        <v>Lexus San Diego</v>
      </c>
    </row>
    <row r="241" spans="1:18" ht="15" hidden="1" x14ac:dyDescent="0.2">
      <c r="A241" s="5" t="s">
        <v>70</v>
      </c>
      <c r="B241" s="5" t="s">
        <v>58</v>
      </c>
      <c r="C241" s="5" t="str">
        <f>A241&amp;"-"&amp;COUNTIF(A$211:A241,A241)</f>
        <v>Lexus-4</v>
      </c>
      <c r="D241" s="5" t="str">
        <f>B241&amp;"-"&amp;COUNTIF(B$211:B241,B241)</f>
        <v>Southern California-8</v>
      </c>
      <c r="E241" s="6" t="s">
        <v>29</v>
      </c>
      <c r="F241" s="6">
        <f>WORKSHEET!C34</f>
        <v>79</v>
      </c>
      <c r="G241" s="6">
        <f>WORKSHEET!D34</f>
        <v>12</v>
      </c>
      <c r="H241" s="14">
        <f t="shared" si="11"/>
        <v>0.15189873417721519</v>
      </c>
      <c r="I241" s="6">
        <f>WORKSHEET!E34</f>
        <v>7</v>
      </c>
      <c r="J241" s="15">
        <f t="shared" si="12"/>
        <v>11.285714285714286</v>
      </c>
      <c r="K241" s="15">
        <f t="shared" si="13"/>
        <v>1.7142857142857142</v>
      </c>
      <c r="M241" s="30">
        <f t="shared" si="14"/>
        <v>11.285714285714286</v>
      </c>
      <c r="N241" s="5" t="e">
        <f t="shared" si="8"/>
        <v>#DIV/0!</v>
      </c>
      <c r="O241" s="5">
        <f t="shared" si="9"/>
        <v>0.03</v>
      </c>
      <c r="P241" s="5" t="e">
        <f t="shared" si="15"/>
        <v>#DIV/0!</v>
      </c>
      <c r="Q241" s="5" t="e">
        <f t="shared" si="10"/>
        <v>#DIV/0!</v>
      </c>
      <c r="R241" s="5" t="str">
        <f t="shared" si="16"/>
        <v>Lincoln South Coast</v>
      </c>
    </row>
    <row r="242" spans="1:18" ht="15" hidden="1" x14ac:dyDescent="0.2">
      <c r="A242" s="5" t="s">
        <v>71</v>
      </c>
      <c r="B242" s="5" t="s">
        <v>60</v>
      </c>
      <c r="C242" s="5" t="str">
        <f>A242&amp;"-"&amp;COUNTIF(A$211:A242,A242)</f>
        <v>Lincoln-1</v>
      </c>
      <c r="D242" s="5" t="str">
        <f>B242&amp;"-"&amp;COUNTIF(B$211:B242,B242)</f>
        <v>Orange County-6</v>
      </c>
      <c r="E242" s="6" t="s">
        <v>30</v>
      </c>
      <c r="F242" s="6">
        <f>WORKSHEET!C35</f>
        <v>135</v>
      </c>
      <c r="G242" s="6">
        <f>WORKSHEET!D35</f>
        <v>30</v>
      </c>
      <c r="H242" s="14">
        <f t="shared" si="11"/>
        <v>0.22222222222222221</v>
      </c>
      <c r="I242" s="6">
        <f>WORKSHEET!E35</f>
        <v>9</v>
      </c>
      <c r="J242" s="15">
        <f t="shared" si="12"/>
        <v>15</v>
      </c>
      <c r="K242" s="15">
        <f t="shared" si="13"/>
        <v>3.3333333333333335</v>
      </c>
      <c r="M242" s="30">
        <f t="shared" si="14"/>
        <v>15</v>
      </c>
      <c r="N242" s="5" t="e">
        <f t="shared" si="8"/>
        <v>#DIV/0!</v>
      </c>
      <c r="O242" s="5">
        <f t="shared" si="9"/>
        <v>3.1E-2</v>
      </c>
      <c r="P242" s="5" t="e">
        <f t="shared" si="15"/>
        <v>#DIV/0!</v>
      </c>
      <c r="Q242" s="5" t="e">
        <f t="shared" si="10"/>
        <v>#DIV/0!</v>
      </c>
      <c r="R242" s="5" t="str">
        <f t="shared" si="16"/>
        <v>Los Gatos Acura</v>
      </c>
    </row>
    <row r="243" spans="1:18" ht="15" hidden="1" x14ac:dyDescent="0.2">
      <c r="A243" s="5" t="s">
        <v>72</v>
      </c>
      <c r="B243" s="5" t="s">
        <v>58</v>
      </c>
      <c r="C243" s="5" t="str">
        <f>A243&amp;"-"&amp;COUNTIF(A$211:A243,A243)</f>
        <v>Mazda-1</v>
      </c>
      <c r="D243" s="5" t="str">
        <f>B243&amp;"-"&amp;COUNTIF(B$211:B243,B243)</f>
        <v>Southern California-9</v>
      </c>
      <c r="E243" s="6" t="s">
        <v>31</v>
      </c>
      <c r="F243" s="6">
        <f>WORKSHEET!C36</f>
        <v>297</v>
      </c>
      <c r="G243" s="6">
        <f>WORKSHEET!D36</f>
        <v>40</v>
      </c>
      <c r="H243" s="14">
        <f t="shared" si="11"/>
        <v>0.13468013468013468</v>
      </c>
      <c r="I243" s="6">
        <f>WORKSHEET!E36</f>
        <v>15</v>
      </c>
      <c r="J243" s="15">
        <f t="shared" si="12"/>
        <v>19.8</v>
      </c>
      <c r="K243" s="15">
        <f t="shared" si="13"/>
        <v>2.6666666666666665</v>
      </c>
      <c r="M243" s="30">
        <f t="shared" si="14"/>
        <v>19.8</v>
      </c>
      <c r="N243" s="5" t="e">
        <f t="shared" si="8"/>
        <v>#DIV/0!</v>
      </c>
      <c r="O243" s="5">
        <f t="shared" si="9"/>
        <v>3.2000000000000001E-2</v>
      </c>
      <c r="P243" s="5" t="e">
        <f t="shared" si="15"/>
        <v>#DIV/0!</v>
      </c>
      <c r="Q243" s="5" t="e">
        <f t="shared" si="10"/>
        <v>#DIV/0!</v>
      </c>
      <c r="R243" s="5" t="str">
        <f t="shared" si="16"/>
        <v>Mazda of Escondido</v>
      </c>
    </row>
    <row r="244" spans="1:18" ht="15" hidden="1" x14ac:dyDescent="0.2">
      <c r="A244" s="5" t="s">
        <v>73</v>
      </c>
      <c r="B244" s="5" t="s">
        <v>57</v>
      </c>
      <c r="C244" s="5" t="str">
        <f>A244&amp;"-"&amp;COUNTIF(A$211:A244,A244)</f>
        <v>Mercedes-Benz-1</v>
      </c>
      <c r="D244" s="5" t="str">
        <f>B244&amp;"-"&amp;COUNTIF(B$211:B244,B244)</f>
        <v>Arizona-9</v>
      </c>
      <c r="E244" s="6" t="s">
        <v>32</v>
      </c>
      <c r="F244" s="6">
        <f>WORKSHEET!C37</f>
        <v>36</v>
      </c>
      <c r="G244" s="6">
        <f>WORKSHEET!D37</f>
        <v>4</v>
      </c>
      <c r="H244" s="14">
        <f t="shared" si="11"/>
        <v>0.1111111111111111</v>
      </c>
      <c r="I244" s="6">
        <f>WORKSHEET!E37</f>
        <v>4</v>
      </c>
      <c r="J244" s="15">
        <f t="shared" si="12"/>
        <v>9</v>
      </c>
      <c r="K244" s="15">
        <f t="shared" si="13"/>
        <v>1</v>
      </c>
      <c r="M244" s="30">
        <f t="shared" si="14"/>
        <v>9</v>
      </c>
      <c r="N244" s="5" t="e">
        <f t="shared" si="8"/>
        <v>#DIV/0!</v>
      </c>
      <c r="O244" s="5">
        <f t="shared" si="9"/>
        <v>3.3000000000000002E-2</v>
      </c>
      <c r="P244" s="5" t="e">
        <f t="shared" si="15"/>
        <v>#DIV/0!</v>
      </c>
      <c r="Q244" s="5" t="e">
        <f t="shared" si="10"/>
        <v>#DIV/0!</v>
      </c>
      <c r="R244" s="5" t="str">
        <f t="shared" si="16"/>
        <v>Mercedes-Benz of Chandler</v>
      </c>
    </row>
    <row r="245" spans="1:18" ht="15" hidden="1" x14ac:dyDescent="0.2">
      <c r="A245" s="5" t="s">
        <v>73</v>
      </c>
      <c r="B245" s="5" t="s">
        <v>57</v>
      </c>
      <c r="C245" s="5" t="str">
        <f>A245&amp;"-"&amp;COUNTIF(A$211:A245,A245)</f>
        <v>Mercedes-Benz-2</v>
      </c>
      <c r="D245" s="5" t="str">
        <f>B245&amp;"-"&amp;COUNTIF(B$211:B245,B245)</f>
        <v>Arizona-10</v>
      </c>
      <c r="E245" s="6" t="s">
        <v>33</v>
      </c>
      <c r="F245" s="6">
        <f>WORKSHEET!C38</f>
        <v>35</v>
      </c>
      <c r="G245" s="6">
        <f>WORKSHEET!D38</f>
        <v>9</v>
      </c>
      <c r="H245" s="14">
        <f t="shared" si="11"/>
        <v>0.25714285714285712</v>
      </c>
      <c r="I245" s="6">
        <f>WORKSHEET!E38</f>
        <v>6</v>
      </c>
      <c r="J245" s="15">
        <f t="shared" si="12"/>
        <v>5.833333333333333</v>
      </c>
      <c r="K245" s="15">
        <f t="shared" si="13"/>
        <v>1.5</v>
      </c>
      <c r="M245" s="30">
        <f t="shared" si="14"/>
        <v>5.833333333333333</v>
      </c>
      <c r="N245" s="5" t="e">
        <f t="shared" si="8"/>
        <v>#DIV/0!</v>
      </c>
      <c r="O245" s="5">
        <f t="shared" si="9"/>
        <v>3.4000000000000002E-2</v>
      </c>
      <c r="P245" s="5" t="e">
        <f t="shared" si="15"/>
        <v>#DIV/0!</v>
      </c>
      <c r="Q245" s="5" t="e">
        <f t="shared" si="10"/>
        <v>#DIV/0!</v>
      </c>
      <c r="R245" s="5" t="str">
        <f t="shared" si="16"/>
        <v>Mercedes-Benz of North Scottsdale</v>
      </c>
    </row>
    <row r="246" spans="1:18" ht="15" hidden="1" x14ac:dyDescent="0.2">
      <c r="A246" s="5" t="s">
        <v>73</v>
      </c>
      <c r="B246" s="5" t="s">
        <v>58</v>
      </c>
      <c r="C246" s="5" t="str">
        <f>A246&amp;"-"&amp;COUNTIF(A$211:A246,A246)</f>
        <v>Mercedes-Benz-3</v>
      </c>
      <c r="D246" s="5" t="str">
        <f>B246&amp;"-"&amp;COUNTIF(B$211:B246,B246)</f>
        <v>Southern California-10</v>
      </c>
      <c r="E246" s="6" t="s">
        <v>34</v>
      </c>
      <c r="F246" s="6">
        <f>WORKSHEET!C39</f>
        <v>97</v>
      </c>
      <c r="G246" s="6">
        <f>WORKSHEET!D39</f>
        <v>17</v>
      </c>
      <c r="H246" s="14">
        <f t="shared" si="11"/>
        <v>0.17525773195876287</v>
      </c>
      <c r="I246" s="6">
        <f>WORKSHEET!E39</f>
        <v>8</v>
      </c>
      <c r="J246" s="15">
        <f t="shared" si="12"/>
        <v>12.125</v>
      </c>
      <c r="K246" s="15">
        <f t="shared" si="13"/>
        <v>2.125</v>
      </c>
      <c r="M246" s="30">
        <f t="shared" si="14"/>
        <v>12.125</v>
      </c>
      <c r="N246" s="5" t="e">
        <f t="shared" si="8"/>
        <v>#DIV/0!</v>
      </c>
      <c r="O246" s="5">
        <f t="shared" si="9"/>
        <v>3.5000000000000003E-2</v>
      </c>
      <c r="P246" s="5" t="e">
        <f t="shared" si="15"/>
        <v>#DIV/0!</v>
      </c>
      <c r="Q246" s="5" t="e">
        <f t="shared" si="10"/>
        <v>#DIV/0!</v>
      </c>
      <c r="R246" s="5" t="str">
        <f t="shared" si="16"/>
        <v>Mercedes-Benz of San Diego</v>
      </c>
    </row>
    <row r="247" spans="1:18" ht="15" hidden="1" x14ac:dyDescent="0.2">
      <c r="A247" s="5" t="s">
        <v>66</v>
      </c>
      <c r="B247" s="5" t="s">
        <v>57</v>
      </c>
      <c r="C247" s="5" t="str">
        <f>A247&amp;"-"&amp;COUNTIF(A$211:A247,A247)</f>
        <v>MINI-2</v>
      </c>
      <c r="D247" s="5" t="str">
        <f>B247&amp;"-"&amp;COUNTIF(B$211:B247,B247)</f>
        <v>Arizona-11</v>
      </c>
      <c r="E247" s="6" t="s">
        <v>35</v>
      </c>
      <c r="F247" s="6">
        <f>WORKSHEET!C40</f>
        <v>282</v>
      </c>
      <c r="G247" s="6">
        <f>WORKSHEET!D40</f>
        <v>50</v>
      </c>
      <c r="H247" s="14">
        <f t="shared" si="11"/>
        <v>0.1773049645390071</v>
      </c>
      <c r="I247" s="6">
        <f>WORKSHEET!E40</f>
        <v>21</v>
      </c>
      <c r="J247" s="15">
        <f t="shared" si="12"/>
        <v>13.428571428571429</v>
      </c>
      <c r="K247" s="15">
        <f t="shared" si="13"/>
        <v>2.3809523809523809</v>
      </c>
      <c r="M247" s="30">
        <f t="shared" si="14"/>
        <v>13.428571428571429</v>
      </c>
      <c r="N247" s="5" t="e">
        <f t="shared" si="8"/>
        <v>#DIV/0!</v>
      </c>
      <c r="O247" s="5">
        <f t="shared" si="9"/>
        <v>3.5999999999999997E-2</v>
      </c>
      <c r="P247" s="5" t="e">
        <f t="shared" si="15"/>
        <v>#DIV/0!</v>
      </c>
      <c r="Q247" s="5" t="e">
        <f t="shared" si="10"/>
        <v>#DIV/0!</v>
      </c>
      <c r="R247" s="5" t="str">
        <f t="shared" si="16"/>
        <v>MINI North Scottsdale</v>
      </c>
    </row>
    <row r="248" spans="1:18" ht="15" hidden="1" x14ac:dyDescent="0.2">
      <c r="A248" s="5" t="s">
        <v>66</v>
      </c>
      <c r="B248" s="5" t="s">
        <v>64</v>
      </c>
      <c r="C248" s="5" t="str">
        <f>A248&amp;"-"&amp;COUNTIF(A$211:A248,A248)</f>
        <v>MINI-3</v>
      </c>
      <c r="D248" s="5" t="str">
        <f>B248&amp;"-"&amp;COUNTIF(B$211:B248,B248)</f>
        <v>Texas-6</v>
      </c>
      <c r="E248" s="6" t="s">
        <v>36</v>
      </c>
      <c r="F248" s="6">
        <f>WORKSHEET!C41</f>
        <v>407</v>
      </c>
      <c r="G248" s="6">
        <f>WORKSHEET!D41</f>
        <v>65</v>
      </c>
      <c r="H248" s="14">
        <f t="shared" si="11"/>
        <v>0.15970515970515969</v>
      </c>
      <c r="I248" s="6">
        <f>WORKSHEET!E41</f>
        <v>14</v>
      </c>
      <c r="J248" s="15">
        <f t="shared" si="12"/>
        <v>29.071428571428573</v>
      </c>
      <c r="K248" s="15">
        <f t="shared" si="13"/>
        <v>4.6428571428571432</v>
      </c>
      <c r="M248" s="30">
        <f t="shared" si="14"/>
        <v>29.071428571428573</v>
      </c>
      <c r="N248" s="5" t="e">
        <f t="shared" si="8"/>
        <v>#DIV/0!</v>
      </c>
      <c r="O248" s="5">
        <f t="shared" si="9"/>
        <v>3.6999999999999998E-2</v>
      </c>
      <c r="P248" s="5" t="e">
        <f t="shared" si="15"/>
        <v>#DIV/0!</v>
      </c>
      <c r="Q248" s="5" t="e">
        <f t="shared" si="10"/>
        <v>#DIV/0!</v>
      </c>
      <c r="R248" s="5" t="str">
        <f t="shared" si="16"/>
        <v>MINI of Austin</v>
      </c>
    </row>
    <row r="249" spans="1:18" ht="15" hidden="1" x14ac:dyDescent="0.2">
      <c r="A249" s="5" t="s">
        <v>66</v>
      </c>
      <c r="B249" s="5" t="s">
        <v>61</v>
      </c>
      <c r="C249" s="5" t="str">
        <f>A249&amp;"-"&amp;COUNTIF(A$211:A249,A249)</f>
        <v>MINI-4</v>
      </c>
      <c r="D249" s="5" t="str">
        <f>B249&amp;"-"&amp;COUNTIF(B$211:B249,B249)</f>
        <v>Northern California-5</v>
      </c>
      <c r="E249" s="6" t="s">
        <v>37</v>
      </c>
      <c r="F249" s="6">
        <f>WORKSHEET!C42</f>
        <v>41</v>
      </c>
      <c r="G249" s="6">
        <f>WORKSHEET!D42</f>
        <v>16</v>
      </c>
      <c r="H249" s="14">
        <f t="shared" si="11"/>
        <v>0.3902439024390244</v>
      </c>
      <c r="I249" s="6">
        <f>WORKSHEET!E42</f>
        <v>4</v>
      </c>
      <c r="J249" s="15">
        <f t="shared" si="12"/>
        <v>10.25</v>
      </c>
      <c r="K249" s="15">
        <f t="shared" si="13"/>
        <v>4</v>
      </c>
      <c r="M249" s="30">
        <f t="shared" si="14"/>
        <v>10.25</v>
      </c>
      <c r="N249" s="5" t="e">
        <f t="shared" si="8"/>
        <v>#DIV/0!</v>
      </c>
      <c r="O249" s="5">
        <f t="shared" si="9"/>
        <v>3.7999999999999999E-2</v>
      </c>
      <c r="P249" s="5" t="e">
        <f t="shared" si="15"/>
        <v>#DIV/0!</v>
      </c>
      <c r="Q249" s="5" t="e">
        <f t="shared" si="10"/>
        <v>#DIV/0!</v>
      </c>
      <c r="R249" s="5" t="str">
        <f t="shared" si="16"/>
        <v>MINI of Marin</v>
      </c>
    </row>
    <row r="250" spans="1:18" ht="15" hidden="1" x14ac:dyDescent="0.2">
      <c r="A250" s="5" t="s">
        <v>66</v>
      </c>
      <c r="B250" s="5" t="s">
        <v>60</v>
      </c>
      <c r="C250" s="5" t="str">
        <f>A250&amp;"-"&amp;COUNTIF(A$211:A250,A250)</f>
        <v>MINI-5</v>
      </c>
      <c r="D250" s="5" t="str">
        <f>B250&amp;"-"&amp;COUNTIF(B$211:B250,B250)</f>
        <v>Orange County-7</v>
      </c>
      <c r="E250" s="6" t="s">
        <v>38</v>
      </c>
      <c r="F250" s="6">
        <f>WORKSHEET!C43</f>
        <v>19</v>
      </c>
      <c r="G250" s="6">
        <f>WORKSHEET!D43</f>
        <v>4</v>
      </c>
      <c r="H250" s="14">
        <f t="shared" si="11"/>
        <v>0.21052631578947367</v>
      </c>
      <c r="I250" s="6">
        <f>WORKSHEET!E43</f>
        <v>3</v>
      </c>
      <c r="J250" s="15">
        <f t="shared" si="12"/>
        <v>6.333333333333333</v>
      </c>
      <c r="K250" s="15">
        <f t="shared" si="13"/>
        <v>1.3333333333333333</v>
      </c>
      <c r="M250" s="30">
        <f t="shared" si="14"/>
        <v>6.333333333333333</v>
      </c>
      <c r="N250" s="5" t="e">
        <f t="shared" si="8"/>
        <v>#DIV/0!</v>
      </c>
      <c r="O250" s="5">
        <f t="shared" si="9"/>
        <v>3.9E-2</v>
      </c>
      <c r="P250" s="5" t="e">
        <f t="shared" si="15"/>
        <v>#DIV/0!</v>
      </c>
      <c r="Q250" s="5" t="e">
        <f t="shared" si="10"/>
        <v>#DIV/0!</v>
      </c>
      <c r="R250" s="5" t="str">
        <f t="shared" si="16"/>
        <v>MINI of Ontario</v>
      </c>
    </row>
    <row r="251" spans="1:18" ht="15" hidden="1" x14ac:dyDescent="0.2">
      <c r="A251" s="5" t="s">
        <v>66</v>
      </c>
      <c r="B251" s="5" t="s">
        <v>58</v>
      </c>
      <c r="C251" s="5" t="str">
        <f>A251&amp;"-"&amp;COUNTIF(A$211:A251,A251)</f>
        <v>MINI-6</v>
      </c>
      <c r="D251" s="5" t="str">
        <f>B251&amp;"-"&amp;COUNTIF(B$211:B251,B251)</f>
        <v>Southern California-11</v>
      </c>
      <c r="E251" s="6" t="s">
        <v>39</v>
      </c>
      <c r="F251" s="6">
        <f>WORKSHEET!C44</f>
        <v>29</v>
      </c>
      <c r="G251" s="6">
        <f>WORKSHEET!D44</f>
        <v>12</v>
      </c>
      <c r="H251" s="14">
        <f t="shared" si="11"/>
        <v>0.41379310344827586</v>
      </c>
      <c r="I251" s="6">
        <f>WORKSHEET!E44</f>
        <v>3</v>
      </c>
      <c r="J251" s="15">
        <f t="shared" si="12"/>
        <v>9.6666666666666661</v>
      </c>
      <c r="K251" s="15">
        <f t="shared" si="13"/>
        <v>4</v>
      </c>
      <c r="M251" s="30">
        <f t="shared" si="14"/>
        <v>9.6666666666666661</v>
      </c>
      <c r="N251" s="5" t="e">
        <f t="shared" si="8"/>
        <v>#DIV/0!</v>
      </c>
      <c r="O251" s="5">
        <f t="shared" si="9"/>
        <v>0.04</v>
      </c>
      <c r="P251" s="5" t="e">
        <f t="shared" si="15"/>
        <v>#DIV/0!</v>
      </c>
      <c r="Q251" s="5" t="e">
        <f t="shared" si="10"/>
        <v>#DIV/0!</v>
      </c>
      <c r="R251" s="5" t="str">
        <f t="shared" si="16"/>
        <v>MINI of San Diego</v>
      </c>
    </row>
    <row r="252" spans="1:18" ht="15" hidden="1" x14ac:dyDescent="0.2">
      <c r="A252" s="5" t="s">
        <v>66</v>
      </c>
      <c r="B252" s="5" t="s">
        <v>57</v>
      </c>
      <c r="C252" s="5" t="str">
        <f>A252&amp;"-"&amp;COUNTIF(A$211:A252,A252)</f>
        <v>MINI-7</v>
      </c>
      <c r="D252" s="5" t="str">
        <f>B252&amp;"-"&amp;COUNTIF(B$211:B252,B252)</f>
        <v>Arizona-12</v>
      </c>
      <c r="E252" s="6" t="s">
        <v>40</v>
      </c>
      <c r="F252" s="6">
        <f>WORKSHEET!C45</f>
        <v>36</v>
      </c>
      <c r="G252" s="6">
        <f>WORKSHEET!D45</f>
        <v>11</v>
      </c>
      <c r="H252" s="14">
        <f t="shared" si="11"/>
        <v>0.30555555555555558</v>
      </c>
      <c r="I252" s="6">
        <f>WORKSHEET!E45</f>
        <v>3</v>
      </c>
      <c r="J252" s="15">
        <f t="shared" si="12"/>
        <v>12</v>
      </c>
      <c r="K252" s="15">
        <f t="shared" si="13"/>
        <v>3.6666666666666665</v>
      </c>
      <c r="M252" s="30">
        <f t="shared" si="14"/>
        <v>12</v>
      </c>
      <c r="N252" s="5" t="e">
        <f t="shared" si="8"/>
        <v>#DIV/0!</v>
      </c>
      <c r="O252" s="5">
        <f t="shared" si="9"/>
        <v>4.1000000000000002E-2</v>
      </c>
      <c r="P252" s="5" t="e">
        <f t="shared" si="15"/>
        <v>#DIV/0!</v>
      </c>
      <c r="Q252" s="5" t="e">
        <f t="shared" si="10"/>
        <v>#DIV/0!</v>
      </c>
      <c r="R252" s="5" t="str">
        <f t="shared" si="16"/>
        <v>MINI of Tempe</v>
      </c>
    </row>
    <row r="253" spans="1:18" ht="15" hidden="1" x14ac:dyDescent="0.2">
      <c r="A253" s="5" t="s">
        <v>63</v>
      </c>
      <c r="B253" s="5" t="s">
        <v>61</v>
      </c>
      <c r="C253" s="5" t="str">
        <f>A253&amp;"-"&amp;COUNTIF(A$211:A253,A253)</f>
        <v>BMW-7</v>
      </c>
      <c r="D253" s="5" t="str">
        <f>B253&amp;"-"&amp;COUNTIF(B$211:B253,B253)</f>
        <v>Northern California-6</v>
      </c>
      <c r="E253" s="6" t="s">
        <v>41</v>
      </c>
      <c r="F253" s="6">
        <f>WORKSHEET!C46</f>
        <v>148</v>
      </c>
      <c r="G253" s="6">
        <f>WORKSHEET!D46</f>
        <v>10</v>
      </c>
      <c r="H253" s="14">
        <f t="shared" si="11"/>
        <v>6.7567567567567571E-2</v>
      </c>
      <c r="I253" s="6">
        <f>WORKSHEET!E46</f>
        <v>3</v>
      </c>
      <c r="J253" s="15">
        <f t="shared" si="12"/>
        <v>49.333333333333336</v>
      </c>
      <c r="K253" s="15">
        <f t="shared" si="13"/>
        <v>3.3333333333333335</v>
      </c>
      <c r="M253" s="30">
        <f t="shared" si="14"/>
        <v>49.333333333333336</v>
      </c>
      <c r="N253" s="5" t="e">
        <f t="shared" si="8"/>
        <v>#DIV/0!</v>
      </c>
      <c r="O253" s="5">
        <f t="shared" si="9"/>
        <v>4.2000000000000003E-2</v>
      </c>
      <c r="P253" s="5" t="e">
        <f t="shared" si="15"/>
        <v>#DIV/0!</v>
      </c>
      <c r="Q253" s="5" t="e">
        <f t="shared" si="10"/>
        <v>#DIV/0!</v>
      </c>
      <c r="R253" s="5" t="str">
        <f t="shared" si="16"/>
        <v>Peter Pan BMW</v>
      </c>
    </row>
    <row r="254" spans="1:18" ht="15" hidden="1" x14ac:dyDescent="0.2">
      <c r="A254" s="5" t="s">
        <v>74</v>
      </c>
      <c r="B254" s="5" t="s">
        <v>57</v>
      </c>
      <c r="C254" s="5" t="str">
        <f>A254&amp;"-"&amp;COUNTIF(A$211:A254,A254)</f>
        <v>Porsche-1</v>
      </c>
      <c r="D254" s="5" t="str">
        <f>B254&amp;"-"&amp;COUNTIF(B$211:B254,B254)</f>
        <v>Arizona-13</v>
      </c>
      <c r="E254" s="6" t="s">
        <v>42</v>
      </c>
      <c r="F254" s="6">
        <f>WORKSHEET!C47</f>
        <v>46</v>
      </c>
      <c r="G254" s="6">
        <f>WORKSHEET!D47</f>
        <v>8</v>
      </c>
      <c r="H254" s="14">
        <f t="shared" si="11"/>
        <v>0.17391304347826086</v>
      </c>
      <c r="I254" s="6">
        <f>WORKSHEET!E47</f>
        <v>4</v>
      </c>
      <c r="J254" s="15">
        <f t="shared" si="12"/>
        <v>11.5</v>
      </c>
      <c r="K254" s="15">
        <f t="shared" si="13"/>
        <v>2</v>
      </c>
      <c r="M254" s="30">
        <f t="shared" si="14"/>
        <v>11.5</v>
      </c>
      <c r="N254" s="5" t="e">
        <f t="shared" si="8"/>
        <v>#DIV/0!</v>
      </c>
      <c r="O254" s="5">
        <f t="shared" si="9"/>
        <v>4.2999999999999997E-2</v>
      </c>
      <c r="P254" s="5" t="e">
        <f t="shared" si="15"/>
        <v>#DIV/0!</v>
      </c>
      <c r="Q254" s="5" t="e">
        <f t="shared" si="10"/>
        <v>#DIV/0!</v>
      </c>
      <c r="R254" s="5" t="str">
        <f t="shared" si="16"/>
        <v>Porsche North Scottsdale</v>
      </c>
    </row>
    <row r="255" spans="1:18" ht="15" hidden="1" x14ac:dyDescent="0.2">
      <c r="A255" s="5" t="s">
        <v>74</v>
      </c>
      <c r="B255" s="5" t="s">
        <v>61</v>
      </c>
      <c r="C255" s="5" t="str">
        <f>A255&amp;"-"&amp;COUNTIF(A$211:A255,A255)</f>
        <v>Porsche-2</v>
      </c>
      <c r="D255" s="5" t="str">
        <f>B255&amp;"-"&amp;COUNTIF(B$211:B255,B255)</f>
        <v>Northern California-7</v>
      </c>
      <c r="E255" s="6" t="s">
        <v>43</v>
      </c>
      <c r="F255" s="6">
        <f>WORKSHEET!C48</f>
        <v>194</v>
      </c>
      <c r="G255" s="6">
        <f>WORKSHEET!D48</f>
        <v>51</v>
      </c>
      <c r="H255" s="14">
        <f t="shared" si="11"/>
        <v>0.26288659793814434</v>
      </c>
      <c r="I255" s="6">
        <f>WORKSHEET!E48</f>
        <v>13</v>
      </c>
      <c r="J255" s="15">
        <f t="shared" si="12"/>
        <v>14.923076923076923</v>
      </c>
      <c r="K255" s="15">
        <f t="shared" si="13"/>
        <v>3.9230769230769229</v>
      </c>
      <c r="M255" s="30">
        <f t="shared" si="14"/>
        <v>14.923076923076923</v>
      </c>
      <c r="N255" s="5" t="e">
        <f t="shared" si="8"/>
        <v>#DIV/0!</v>
      </c>
      <c r="O255" s="5">
        <f t="shared" si="9"/>
        <v>4.3999999999999997E-2</v>
      </c>
      <c r="P255" s="5" t="e">
        <f t="shared" si="15"/>
        <v>#DIV/0!</v>
      </c>
      <c r="Q255" s="5" t="e">
        <f t="shared" si="10"/>
        <v>#DIV/0!</v>
      </c>
      <c r="R255" s="5" t="str">
        <f t="shared" si="16"/>
        <v>Porsche Stevens Creek</v>
      </c>
    </row>
    <row r="256" spans="1:18" ht="15" hidden="1" x14ac:dyDescent="0.2">
      <c r="A256" s="5" t="s">
        <v>65</v>
      </c>
      <c r="B256" s="5" t="s">
        <v>64</v>
      </c>
      <c r="C256" s="5" t="str">
        <f>A256&amp;"-"&amp;COUNTIF(A$211:A256,A256)</f>
        <v>Honda-5</v>
      </c>
      <c r="D256" s="5" t="str">
        <f>B256&amp;"-"&amp;COUNTIF(B$211:B256,B256)</f>
        <v>Texas-7</v>
      </c>
      <c r="E256" s="6" t="s">
        <v>44</v>
      </c>
      <c r="F256" s="6">
        <f>WORKSHEET!C49</f>
        <v>226</v>
      </c>
      <c r="G256" s="6">
        <f>WORKSHEET!D49</f>
        <v>46</v>
      </c>
      <c r="H256" s="14">
        <f t="shared" si="11"/>
        <v>0.20353982300884957</v>
      </c>
      <c r="I256" s="6">
        <f>WORKSHEET!E49</f>
        <v>13</v>
      </c>
      <c r="J256" s="15">
        <f t="shared" si="12"/>
        <v>17.384615384615383</v>
      </c>
      <c r="K256" s="15">
        <f t="shared" si="13"/>
        <v>3.5384615384615383</v>
      </c>
      <c r="M256" s="30">
        <f t="shared" si="14"/>
        <v>17.384615384615383</v>
      </c>
      <c r="N256" s="5" t="e">
        <f t="shared" si="8"/>
        <v>#DIV/0!</v>
      </c>
      <c r="O256" s="5">
        <f t="shared" si="9"/>
        <v>4.4999999999999998E-2</v>
      </c>
      <c r="P256" s="5" t="e">
        <f t="shared" si="15"/>
        <v>#DIV/0!</v>
      </c>
      <c r="Q256" s="5" t="e">
        <f t="shared" si="10"/>
        <v>#DIV/0!</v>
      </c>
      <c r="R256" s="5" t="str">
        <f t="shared" si="16"/>
        <v>Round Rock Honda</v>
      </c>
    </row>
    <row r="257" spans="1:18" ht="15" hidden="1" x14ac:dyDescent="0.2">
      <c r="A257" s="5" t="s">
        <v>67</v>
      </c>
      <c r="B257" s="5" t="s">
        <v>64</v>
      </c>
      <c r="C257" s="5" t="str">
        <f>A257&amp;"-"&amp;COUNTIF(A$211:A257,A257)</f>
        <v>Hyundai-2</v>
      </c>
      <c r="D257" s="5" t="str">
        <f>B257&amp;"-"&amp;COUNTIF(B$211:B257,B257)</f>
        <v>Texas-8</v>
      </c>
      <c r="E257" s="6" t="s">
        <v>45</v>
      </c>
      <c r="F257" s="6">
        <f>WORKSHEET!C50</f>
        <v>73</v>
      </c>
      <c r="G257" s="6">
        <f>WORKSHEET!D50</f>
        <v>21</v>
      </c>
      <c r="H257" s="14">
        <f t="shared" si="11"/>
        <v>0.28767123287671231</v>
      </c>
      <c r="I257" s="6">
        <f>WORKSHEET!E50</f>
        <v>8</v>
      </c>
      <c r="J257" s="15">
        <f t="shared" si="12"/>
        <v>9.125</v>
      </c>
      <c r="K257" s="15">
        <f t="shared" si="13"/>
        <v>2.625</v>
      </c>
      <c r="M257" s="30">
        <f t="shared" si="14"/>
        <v>9.125</v>
      </c>
      <c r="N257" s="5" t="e">
        <f t="shared" si="8"/>
        <v>#DIV/0!</v>
      </c>
      <c r="O257" s="5">
        <f t="shared" si="9"/>
        <v>4.5999999999999999E-2</v>
      </c>
      <c r="P257" s="5" t="e">
        <f t="shared" si="15"/>
        <v>#DIV/0!</v>
      </c>
      <c r="Q257" s="5" t="e">
        <f t="shared" si="10"/>
        <v>#DIV/0!</v>
      </c>
      <c r="R257" s="5" t="str">
        <f t="shared" si="16"/>
        <v>Round Rock Hyundai</v>
      </c>
    </row>
    <row r="258" spans="1:18" ht="15" hidden="1" x14ac:dyDescent="0.2">
      <c r="A258" s="5" t="s">
        <v>69</v>
      </c>
      <c r="B258" s="5" t="s">
        <v>64</v>
      </c>
      <c r="C258" s="5" t="str">
        <f>A258&amp;"-"&amp;COUNTIF(A$211:A258,A258)</f>
        <v>Toyota-2</v>
      </c>
      <c r="D258" s="5" t="str">
        <f>B258&amp;"-"&amp;COUNTIF(B$211:B258,B258)</f>
        <v>Texas-9</v>
      </c>
      <c r="E258" s="6" t="s">
        <v>46</v>
      </c>
      <c r="F258" s="6">
        <f>WORKSHEET!C51</f>
        <v>321</v>
      </c>
      <c r="G258" s="6">
        <f>WORKSHEET!D51</f>
        <v>53</v>
      </c>
      <c r="H258" s="14">
        <f t="shared" si="11"/>
        <v>0.16510903426791276</v>
      </c>
      <c r="I258" s="6">
        <f>WORKSHEET!E51</f>
        <v>23</v>
      </c>
      <c r="J258" s="15">
        <f t="shared" si="12"/>
        <v>13.956521739130435</v>
      </c>
      <c r="K258" s="15">
        <f t="shared" si="13"/>
        <v>2.3043478260869565</v>
      </c>
      <c r="M258" s="30">
        <f t="shared" si="14"/>
        <v>13.956521739130435</v>
      </c>
      <c r="N258" s="5" t="e">
        <f t="shared" si="8"/>
        <v>#DIV/0!</v>
      </c>
      <c r="O258" s="5">
        <f t="shared" si="9"/>
        <v>4.7E-2</v>
      </c>
      <c r="P258" s="5" t="e">
        <f t="shared" si="15"/>
        <v>#DIV/0!</v>
      </c>
      <c r="Q258" s="5" t="e">
        <f t="shared" si="10"/>
        <v>#DIV/0!</v>
      </c>
      <c r="R258" s="5" t="str">
        <f t="shared" si="16"/>
        <v>Round Rock Toyota</v>
      </c>
    </row>
    <row r="259" spans="1:18" ht="15" hidden="1" x14ac:dyDescent="0.2">
      <c r="A259" s="5" t="s">
        <v>75</v>
      </c>
      <c r="B259" s="5" t="s">
        <v>57</v>
      </c>
      <c r="C259" s="5" t="str">
        <f>A259&amp;"-"&amp;COUNTIF(A$211:A259,A259)</f>
        <v>Ferrari-1</v>
      </c>
      <c r="D259" s="5" t="str">
        <f>B259&amp;"-"&amp;COUNTIF(B$211:B259,B259)</f>
        <v>Arizona-14</v>
      </c>
      <c r="E259" s="6" t="s">
        <v>47</v>
      </c>
      <c r="F259" s="6">
        <f>WORKSHEET!C52</f>
        <v>176</v>
      </c>
      <c r="G259" s="6">
        <f>WORKSHEET!D52</f>
        <v>39</v>
      </c>
      <c r="H259" s="14">
        <f t="shared" si="11"/>
        <v>0.22159090909090909</v>
      </c>
      <c r="I259" s="6">
        <f>WORKSHEET!E52</f>
        <v>16</v>
      </c>
      <c r="J259" s="15">
        <f t="shared" si="12"/>
        <v>11</v>
      </c>
      <c r="K259" s="15">
        <f t="shared" si="13"/>
        <v>2.4375</v>
      </c>
      <c r="M259" s="30">
        <f t="shared" si="14"/>
        <v>11</v>
      </c>
      <c r="N259" s="5" t="e">
        <f t="shared" si="8"/>
        <v>#DIV/0!</v>
      </c>
      <c r="O259" s="5">
        <f t="shared" si="9"/>
        <v>4.8000000000000001E-2</v>
      </c>
      <c r="P259" s="5" t="e">
        <f t="shared" si="15"/>
        <v>#DIV/0!</v>
      </c>
      <c r="Q259" s="5" t="e">
        <f t="shared" si="10"/>
        <v>#DIV/0!</v>
      </c>
      <c r="R259" s="5" t="str">
        <f t="shared" si="16"/>
        <v>Scottsdale Ferrari Maserati</v>
      </c>
    </row>
    <row r="260" spans="1:18" ht="15" hidden="1" x14ac:dyDescent="0.2">
      <c r="A260" s="5" t="s">
        <v>76</v>
      </c>
      <c r="B260" s="5" t="s">
        <v>60</v>
      </c>
      <c r="C260" s="5" t="str">
        <f>A260&amp;"-"&amp;COUNTIF(A$211:A260,A260)</f>
        <v>Subaru-1</v>
      </c>
      <c r="D260" s="5" t="str">
        <f>B260&amp;"-"&amp;COUNTIF(B$211:B260,B260)</f>
        <v>Orange County-8</v>
      </c>
      <c r="E260" s="6" t="s">
        <v>48</v>
      </c>
      <c r="F260" s="6">
        <f>WORKSHEET!C53</f>
        <v>37</v>
      </c>
      <c r="G260" s="6">
        <f>WORKSHEET!D53</f>
        <v>12</v>
      </c>
      <c r="H260" s="14">
        <f t="shared" si="11"/>
        <v>0.32432432432432434</v>
      </c>
      <c r="I260" s="6">
        <f>WORKSHEET!E53</f>
        <v>35</v>
      </c>
      <c r="J260" s="15">
        <f t="shared" si="12"/>
        <v>1.0571428571428572</v>
      </c>
      <c r="K260" s="15">
        <f t="shared" si="13"/>
        <v>0.34285714285714286</v>
      </c>
      <c r="M260" s="30">
        <f t="shared" si="14"/>
        <v>1.0571428571428572</v>
      </c>
      <c r="N260" s="5" t="e">
        <f t="shared" si="8"/>
        <v>#DIV/0!</v>
      </c>
      <c r="O260" s="5">
        <f t="shared" si="9"/>
        <v>4.9000000000000002E-2</v>
      </c>
      <c r="P260" s="5" t="e">
        <f t="shared" si="15"/>
        <v>#DIV/0!</v>
      </c>
      <c r="Q260" s="5" t="e">
        <f t="shared" si="10"/>
        <v>#DIV/0!</v>
      </c>
      <c r="R260" s="5" t="str">
        <f t="shared" si="16"/>
        <v>Subaru Orange Coast</v>
      </c>
    </row>
    <row r="261" spans="1:18" ht="15" hidden="1" x14ac:dyDescent="0.2">
      <c r="A261" s="5" t="s">
        <v>65</v>
      </c>
      <c r="B261" s="5" t="s">
        <v>57</v>
      </c>
      <c r="C261" s="5" t="str">
        <f>A261&amp;"-"&amp;COUNTIF(A$211:A261,A261)</f>
        <v>Honda-6</v>
      </c>
      <c r="D261" s="5" t="str">
        <f>B261&amp;"-"&amp;COUNTIF(B$211:B261,B261)</f>
        <v>Arizona-15</v>
      </c>
      <c r="E261" s="6" t="s">
        <v>49</v>
      </c>
      <c r="F261" s="6">
        <f>WORKSHEET!C54</f>
        <v>21</v>
      </c>
      <c r="G261" s="6">
        <f>WORKSHEET!D54</f>
        <v>7</v>
      </c>
      <c r="H261" s="14">
        <f t="shared" si="11"/>
        <v>0.33333333333333331</v>
      </c>
      <c r="I261" s="6">
        <f>WORKSHEET!E54</f>
        <v>6</v>
      </c>
      <c r="J261" s="15">
        <f t="shared" si="12"/>
        <v>3.5</v>
      </c>
      <c r="K261" s="15">
        <f t="shared" si="13"/>
        <v>1.1666666666666667</v>
      </c>
      <c r="M261" s="30">
        <f t="shared" si="14"/>
        <v>3.5</v>
      </c>
      <c r="N261" s="5" t="e">
        <f t="shared" si="8"/>
        <v>#DIV/0!</v>
      </c>
      <c r="O261" s="5">
        <f t="shared" si="9"/>
        <v>0.05</v>
      </c>
      <c r="P261" s="5" t="e">
        <f t="shared" si="15"/>
        <v>#DIV/0!</v>
      </c>
      <c r="Q261" s="5" t="e">
        <f t="shared" si="10"/>
        <v>#DIV/0!</v>
      </c>
      <c r="R261" s="5" t="str">
        <f t="shared" si="16"/>
        <v>Tempe Honda</v>
      </c>
    </row>
    <row r="262" spans="1:18" ht="15" hidden="1" x14ac:dyDescent="0.2">
      <c r="A262" s="5" t="s">
        <v>69</v>
      </c>
      <c r="B262" s="5" t="s">
        <v>61</v>
      </c>
      <c r="C262" s="5" t="str">
        <f>A262&amp;"-"&amp;COUNTIF(A$211:A262,A262)</f>
        <v>Toyota-3</v>
      </c>
      <c r="D262" s="5" t="str">
        <f>B262&amp;"-"&amp;COUNTIF(B$211:B262,B262)</f>
        <v>Northern California-8</v>
      </c>
      <c r="E262" s="6" t="s">
        <v>50</v>
      </c>
      <c r="F262" s="6">
        <f>WORKSHEET!C55</f>
        <v>155</v>
      </c>
      <c r="G262" s="6">
        <f>WORKSHEET!D55</f>
        <v>26</v>
      </c>
      <c r="H262" s="14">
        <f t="shared" si="11"/>
        <v>0.16774193548387098</v>
      </c>
      <c r="I262" s="6">
        <f>WORKSHEET!E55</f>
        <v>11</v>
      </c>
      <c r="J262" s="15">
        <f t="shared" si="12"/>
        <v>14.090909090909092</v>
      </c>
      <c r="K262" s="15">
        <f t="shared" si="13"/>
        <v>2.3636363636363638</v>
      </c>
      <c r="M262" s="30">
        <f t="shared" si="14"/>
        <v>14.090909090909092</v>
      </c>
      <c r="N262" s="5" t="e">
        <f t="shared" si="8"/>
        <v>#DIV/0!</v>
      </c>
      <c r="O262" s="5">
        <f t="shared" si="9"/>
        <v>5.0999999999999997E-2</v>
      </c>
      <c r="P262" s="5" t="e">
        <f t="shared" si="15"/>
        <v>#DIV/0!</v>
      </c>
      <c r="Q262" s="5" t="e">
        <f t="shared" si="10"/>
        <v>#DIV/0!</v>
      </c>
      <c r="R262" s="5" t="str">
        <f t="shared" si="16"/>
        <v>Toyota of Clovis</v>
      </c>
    </row>
    <row r="263" spans="1:18" ht="15" hidden="1" x14ac:dyDescent="0.2">
      <c r="A263" s="5" t="s">
        <v>69</v>
      </c>
      <c r="B263" s="5" t="s">
        <v>64</v>
      </c>
      <c r="C263" s="5" t="str">
        <f>A263&amp;"-"&amp;COUNTIF(A$211:A263,A263)</f>
        <v>Toyota-4</v>
      </c>
      <c r="D263" s="5" t="str">
        <f>B263&amp;"-"&amp;COUNTIF(B$211:B263,B263)</f>
        <v>Texas-10</v>
      </c>
      <c r="E263" s="6" t="s">
        <v>51</v>
      </c>
      <c r="F263" s="6">
        <f>WORKSHEET!C56</f>
        <v>452</v>
      </c>
      <c r="G263" s="6">
        <f>WORKSHEET!D56</f>
        <v>61</v>
      </c>
      <c r="H263" s="14">
        <f t="shared" si="11"/>
        <v>0.13495575221238937</v>
      </c>
      <c r="I263" s="6">
        <f>WORKSHEET!E56</f>
        <v>24</v>
      </c>
      <c r="J263" s="15">
        <f t="shared" si="12"/>
        <v>18.833333333333332</v>
      </c>
      <c r="K263" s="15">
        <f t="shared" si="13"/>
        <v>2.5416666666666665</v>
      </c>
      <c r="M263" s="30">
        <f t="shared" si="14"/>
        <v>18.833333333333332</v>
      </c>
      <c r="N263" s="5" t="e">
        <f t="shared" si="8"/>
        <v>#DIV/0!</v>
      </c>
      <c r="O263" s="5">
        <f t="shared" si="9"/>
        <v>5.1999999999999998E-2</v>
      </c>
      <c r="P263" s="5" t="e">
        <f t="shared" si="15"/>
        <v>#DIV/0!</v>
      </c>
      <c r="Q263" s="5" t="e">
        <f t="shared" si="10"/>
        <v>#DIV/0!</v>
      </c>
      <c r="R263" s="5" t="str">
        <f t="shared" si="16"/>
        <v>Toyota of Pharr</v>
      </c>
    </row>
    <row r="264" spans="1:18" ht="15" hidden="1" x14ac:dyDescent="0.2">
      <c r="A264" s="5" t="s">
        <v>69</v>
      </c>
      <c r="B264" s="5" t="s">
        <v>57</v>
      </c>
      <c r="C264" s="5" t="str">
        <f>A264&amp;"-"&amp;COUNTIF(A$211:A264,A264)</f>
        <v>Toyota-5</v>
      </c>
      <c r="D264" s="5" t="str">
        <f>B264&amp;"-"&amp;COUNTIF(B$211:B264,B264)</f>
        <v>Arizona-16</v>
      </c>
      <c r="E264" s="6" t="s">
        <v>52</v>
      </c>
      <c r="F264" s="6">
        <f>WORKSHEET!C57</f>
        <v>173</v>
      </c>
      <c r="G264" s="6">
        <f>WORKSHEET!D57</f>
        <v>44</v>
      </c>
      <c r="H264" s="14">
        <f t="shared" si="11"/>
        <v>0.25433526011560692</v>
      </c>
      <c r="I264" s="6">
        <f>WORKSHEET!E57</f>
        <v>20</v>
      </c>
      <c r="J264" s="15">
        <f t="shared" si="12"/>
        <v>8.65</v>
      </c>
      <c r="K264" s="15">
        <f t="shared" si="13"/>
        <v>2.2000000000000002</v>
      </c>
      <c r="M264" s="30">
        <f t="shared" si="14"/>
        <v>8.65</v>
      </c>
      <c r="N264" s="5" t="e">
        <f t="shared" si="8"/>
        <v>#DIV/0!</v>
      </c>
      <c r="O264" s="5">
        <f t="shared" si="9"/>
        <v>5.2999999999999999E-2</v>
      </c>
      <c r="P264" s="5" t="e">
        <f t="shared" si="15"/>
        <v>#DIV/0!</v>
      </c>
      <c r="Q264" s="5" t="e">
        <f t="shared" si="10"/>
        <v>#DIV/0!</v>
      </c>
      <c r="R264" s="5" t="str">
        <f t="shared" si="16"/>
        <v>Toyota of Surprise</v>
      </c>
    </row>
    <row r="265" spans="1:18" ht="15" hidden="1" x14ac:dyDescent="0.2">
      <c r="A265" s="5" t="s">
        <v>77</v>
      </c>
      <c r="B265" s="5" t="s">
        <v>57</v>
      </c>
      <c r="C265" s="5" t="str">
        <f>A265&amp;"-"&amp;COUNTIF(A$211:A265,A265)</f>
        <v>Volkswagen-1</v>
      </c>
      <c r="D265" s="5" t="str">
        <f>B265&amp;"-"&amp;COUNTIF(B$211:B265,B265)</f>
        <v>Arizona-17</v>
      </c>
      <c r="E265" s="6" t="s">
        <v>53</v>
      </c>
      <c r="F265" s="6">
        <f>WORKSHEET!C58</f>
        <v>550</v>
      </c>
      <c r="G265" s="6">
        <f>WORKSHEET!D58</f>
        <v>147</v>
      </c>
      <c r="H265" s="14">
        <f t="shared" si="11"/>
        <v>0.26727272727272727</v>
      </c>
      <c r="I265" s="6">
        <f>WORKSHEET!E58</f>
        <v>30</v>
      </c>
      <c r="J265" s="15">
        <f t="shared" si="12"/>
        <v>18.333333333333332</v>
      </c>
      <c r="K265" s="15">
        <f t="shared" si="13"/>
        <v>4.9000000000000004</v>
      </c>
      <c r="M265" s="30">
        <f t="shared" si="14"/>
        <v>18.333333333333332</v>
      </c>
      <c r="N265" s="5" t="e">
        <f t="shared" si="8"/>
        <v>#DIV/0!</v>
      </c>
      <c r="O265" s="5">
        <f t="shared" si="9"/>
        <v>5.3999999999999999E-2</v>
      </c>
      <c r="P265" s="5" t="e">
        <f t="shared" si="15"/>
        <v>#DIV/0!</v>
      </c>
      <c r="Q265" s="5" t="e">
        <f t="shared" si="10"/>
        <v>#DIV/0!</v>
      </c>
      <c r="R265" s="5" t="str">
        <f t="shared" si="16"/>
        <v>Volkswagen North Scottsdale</v>
      </c>
    </row>
    <row r="266" spans="1:18" ht="15" hidden="1" x14ac:dyDescent="0.2">
      <c r="A266" s="5" t="s">
        <v>77</v>
      </c>
      <c r="B266" s="5" t="s">
        <v>60</v>
      </c>
      <c r="C266" s="5" t="str">
        <f>A266&amp;"-"&amp;COUNTIF(A$211:A266,A266)</f>
        <v>Volkswagen-2</v>
      </c>
      <c r="D266" s="5" t="str">
        <f>B266&amp;"-"&amp;COUNTIF(B$211:B266,B266)</f>
        <v>Orange County-9</v>
      </c>
      <c r="E266" s="6" t="s">
        <v>54</v>
      </c>
      <c r="F266" s="6">
        <f>WORKSHEET!C62</f>
        <v>0</v>
      </c>
      <c r="G266" s="6">
        <f>WORKSHEET!D62</f>
        <v>0</v>
      </c>
      <c r="H266" s="14" t="str">
        <f t="shared" si="11"/>
        <v>-</v>
      </c>
      <c r="I266" s="6">
        <f>WORKSHEET!E62</f>
        <v>0</v>
      </c>
      <c r="J266" s="15" t="str">
        <f t="shared" si="12"/>
        <v>-</v>
      </c>
      <c r="K266" s="15" t="str">
        <f t="shared" si="13"/>
        <v>-</v>
      </c>
      <c r="M266" s="30" t="e">
        <f t="shared" si="14"/>
        <v>#DIV/0!</v>
      </c>
      <c r="N266" s="5" t="e">
        <f t="shared" si="8"/>
        <v>#DIV/0!</v>
      </c>
      <c r="O266" s="5">
        <f t="shared" si="9"/>
        <v>5.5E-2</v>
      </c>
      <c r="P266" s="5" t="e">
        <f t="shared" si="15"/>
        <v>#DIV/0!</v>
      </c>
      <c r="Q266" s="5" t="e">
        <f t="shared" si="10"/>
        <v>#DIV/0!</v>
      </c>
      <c r="R266" s="5" t="str">
        <f t="shared" si="16"/>
        <v>Volkswagen South Coast</v>
      </c>
    </row>
    <row r="267" spans="1:18" ht="15" hidden="1" x14ac:dyDescent="0.2">
      <c r="A267" s="7"/>
      <c r="B267" s="7" t="s">
        <v>78</v>
      </c>
      <c r="C267" s="7"/>
      <c r="D267" s="7" t="str">
        <f>B267&amp;"-"&amp;COUNTIF(B$211:B267,B267)</f>
        <v>WEST-1</v>
      </c>
      <c r="E267" s="7" t="s">
        <v>57</v>
      </c>
      <c r="F267" s="8">
        <f t="shared" ref="F267:G271" si="17">SUMIFS(F$212:F$266,$B$212:$B$266,$E267)</f>
        <v>2390</v>
      </c>
      <c r="G267" s="8">
        <f t="shared" si="17"/>
        <v>507</v>
      </c>
      <c r="H267" s="17">
        <f t="shared" si="11"/>
        <v>0.21213389121338913</v>
      </c>
      <c r="I267" s="8">
        <f>SUMIFS(I$212:I$266,$B$212:$B$266,$E267)</f>
        <v>187</v>
      </c>
      <c r="J267" s="16">
        <f t="shared" si="12"/>
        <v>12.780748663101605</v>
      </c>
      <c r="K267" s="16">
        <f t="shared" si="13"/>
        <v>2.7112299465240643</v>
      </c>
    </row>
    <row r="268" spans="1:18" ht="15" hidden="1" x14ac:dyDescent="0.2">
      <c r="B268" s="5" t="s">
        <v>78</v>
      </c>
      <c r="D268" s="5" t="str">
        <f>B268&amp;"-"&amp;COUNTIF(B$211:B268,B268)</f>
        <v>WEST-2</v>
      </c>
      <c r="E268" s="5" t="s">
        <v>61</v>
      </c>
      <c r="F268" s="6">
        <f t="shared" si="17"/>
        <v>1182</v>
      </c>
      <c r="G268" s="6">
        <f t="shared" si="17"/>
        <v>184</v>
      </c>
      <c r="H268" s="14">
        <f t="shared" si="11"/>
        <v>0.155668358714044</v>
      </c>
      <c r="I268" s="6">
        <f>SUMIFS(I$212:I$266,$B$212:$B$266,$E268)</f>
        <v>75</v>
      </c>
      <c r="J268" s="15">
        <f t="shared" si="12"/>
        <v>15.76</v>
      </c>
      <c r="K268" s="15">
        <f t="shared" si="13"/>
        <v>2.4533333333333331</v>
      </c>
    </row>
    <row r="269" spans="1:18" ht="15" hidden="1" x14ac:dyDescent="0.2">
      <c r="B269" s="5" t="s">
        <v>78</v>
      </c>
      <c r="D269" s="5" t="str">
        <f>B269&amp;"-"&amp;COUNTIF(B$211:B269,B269)</f>
        <v>WEST-3</v>
      </c>
      <c r="E269" s="5" t="s">
        <v>60</v>
      </c>
      <c r="F269" s="6">
        <f t="shared" si="17"/>
        <v>990</v>
      </c>
      <c r="G269" s="6">
        <f t="shared" si="17"/>
        <v>235</v>
      </c>
      <c r="H269" s="14">
        <f t="shared" si="11"/>
        <v>0.23737373737373738</v>
      </c>
      <c r="I269" s="6">
        <f>SUMIFS(I$212:I$266,$B$212:$B$266,$E269)</f>
        <v>112</v>
      </c>
      <c r="J269" s="15">
        <f t="shared" si="12"/>
        <v>8.8392857142857135</v>
      </c>
      <c r="K269" s="15">
        <f t="shared" si="13"/>
        <v>2.0982142857142856</v>
      </c>
    </row>
    <row r="270" spans="1:18" ht="15" hidden="1" x14ac:dyDescent="0.2">
      <c r="B270" s="5" t="s">
        <v>78</v>
      </c>
      <c r="D270" s="5" t="str">
        <f>B270&amp;"-"&amp;COUNTIF(B$211:B270,B270)</f>
        <v>WEST-4</v>
      </c>
      <c r="E270" s="5" t="s">
        <v>58</v>
      </c>
      <c r="F270" s="6">
        <f t="shared" si="17"/>
        <v>1169</v>
      </c>
      <c r="G270" s="6">
        <f t="shared" si="17"/>
        <v>229</v>
      </c>
      <c r="H270" s="14">
        <f t="shared" si="11"/>
        <v>0.19589392643284859</v>
      </c>
      <c r="I270" s="6">
        <f>SUMIFS(I$212:I$266,$B$212:$B$266,$E270)</f>
        <v>103</v>
      </c>
      <c r="J270" s="15">
        <f t="shared" si="12"/>
        <v>11.349514563106796</v>
      </c>
      <c r="K270" s="15">
        <f t="shared" si="13"/>
        <v>2.2233009708737863</v>
      </c>
    </row>
    <row r="271" spans="1:18" ht="15" hidden="1" x14ac:dyDescent="0.2">
      <c r="B271" s="5" t="s">
        <v>78</v>
      </c>
      <c r="D271" s="5" t="str">
        <f>B271&amp;"-"&amp;COUNTIF(B$211:B271,B271)</f>
        <v>WEST-5</v>
      </c>
      <c r="E271" s="5" t="s">
        <v>64</v>
      </c>
      <c r="F271" s="6">
        <f t="shared" si="17"/>
        <v>2455</v>
      </c>
      <c r="G271" s="6">
        <f t="shared" si="17"/>
        <v>455</v>
      </c>
      <c r="H271" s="14">
        <f t="shared" si="11"/>
        <v>0.18533604887983707</v>
      </c>
      <c r="I271" s="6">
        <f>SUMIFS(I$212:I$266,$B$212:$B$266,$E271)</f>
        <v>143</v>
      </c>
      <c r="J271" s="15">
        <f t="shared" si="12"/>
        <v>17.167832167832167</v>
      </c>
      <c r="K271" s="15">
        <f t="shared" si="13"/>
        <v>3.1818181818181817</v>
      </c>
    </row>
    <row r="272" spans="1:18" ht="15" hidden="1" x14ac:dyDescent="0.2">
      <c r="A272" s="7"/>
      <c r="B272" s="7"/>
      <c r="C272" s="7"/>
      <c r="D272" s="7"/>
      <c r="E272" s="7" t="s">
        <v>78</v>
      </c>
      <c r="F272" s="8">
        <f>SUM(F$212:F$266)</f>
        <v>8186</v>
      </c>
      <c r="G272" s="8">
        <f>SUM(G$212:G$266)</f>
        <v>1610</v>
      </c>
      <c r="H272" s="17">
        <f t="shared" si="11"/>
        <v>0.19667725384803322</v>
      </c>
      <c r="I272" s="8">
        <f>SUM(I$212:I$266)</f>
        <v>620</v>
      </c>
      <c r="J272" s="16">
        <f t="shared" si="12"/>
        <v>13.203225806451613</v>
      </c>
      <c r="K272" s="16">
        <f t="shared" si="13"/>
        <v>2.596774193548387</v>
      </c>
    </row>
    <row r="273" spans="1:2" ht="15" hidden="1" x14ac:dyDescent="0.2"/>
    <row r="274" spans="1:2" ht="15" hidden="1" x14ac:dyDescent="0.2"/>
    <row r="275" spans="1:2" ht="15" hidden="1" x14ac:dyDescent="0.2">
      <c r="A275" s="5" t="str">
        <f>E272</f>
        <v>WEST</v>
      </c>
    </row>
    <row r="276" spans="1:2" ht="15" hidden="1" x14ac:dyDescent="0.2">
      <c r="A276" s="5" t="str">
        <f>E267</f>
        <v>Arizona</v>
      </c>
    </row>
    <row r="277" spans="1:2" ht="15" hidden="1" x14ac:dyDescent="0.2">
      <c r="A277" s="5" t="str">
        <f t="shared" ref="A277:A280" si="18">E268</f>
        <v>Northern California</v>
      </c>
    </row>
    <row r="278" spans="1:2" ht="15" hidden="1" x14ac:dyDescent="0.2">
      <c r="A278" s="5" t="str">
        <f t="shared" si="18"/>
        <v>Orange County</v>
      </c>
    </row>
    <row r="279" spans="1:2" ht="15" hidden="1" x14ac:dyDescent="0.2">
      <c r="A279" s="5" t="str">
        <f t="shared" si="18"/>
        <v>Southern California</v>
      </c>
    </row>
    <row r="280" spans="1:2" ht="15" hidden="1" x14ac:dyDescent="0.2">
      <c r="A280" s="5" t="str">
        <f t="shared" si="18"/>
        <v>Texas</v>
      </c>
    </row>
    <row r="281" spans="1:2" ht="10" customHeight="1" x14ac:dyDescent="0.2">
      <c r="B281" s="36"/>
    </row>
  </sheetData>
  <mergeCells count="2">
    <mergeCell ref="B4:B8"/>
    <mergeCell ref="F6:F7"/>
  </mergeCells>
  <conditionalFormatting sqref="B12:H17">
    <cfRule type="expression" dxfId="21" priority="41">
      <formula>$B12=""</formula>
    </cfRule>
  </conditionalFormatting>
  <conditionalFormatting sqref="B19:H19 B26:H27 B35:H35 B43:H43 B51:H51 B59:H59 B67:H67 B75:H75">
    <cfRule type="expression" dxfId="20" priority="44">
      <formula>$B19=""</formula>
    </cfRule>
  </conditionalFormatting>
  <conditionalFormatting sqref="B21:H25">
    <cfRule type="expression" dxfId="19" priority="1">
      <formula>$B21=""</formula>
    </cfRule>
  </conditionalFormatting>
  <conditionalFormatting sqref="B29:H82">
    <cfRule type="expression" dxfId="18" priority="2">
      <formula>$B29=""</formula>
    </cfRule>
  </conditionalFormatting>
  <conditionalFormatting sqref="B82:H84">
    <cfRule type="expression" dxfId="17" priority="40">
      <formula>$B82=""</formula>
    </cfRule>
  </conditionalFormatting>
  <conditionalFormatting sqref="B85:H90">
    <cfRule type="expression" dxfId="16" priority="9">
      <formula>$B85=""</formula>
    </cfRule>
  </conditionalFormatting>
  <conditionalFormatting sqref="B91:H91">
    <cfRule type="expression" dxfId="15" priority="38">
      <formula>$B91=""</formula>
    </cfRule>
  </conditionalFormatting>
  <conditionalFormatting sqref="B93:H98">
    <cfRule type="expression" dxfId="14" priority="10">
      <formula>$B93=""</formula>
    </cfRule>
  </conditionalFormatting>
  <conditionalFormatting sqref="B98:H100">
    <cfRule type="expression" dxfId="13" priority="36">
      <formula>$B98=""</formula>
    </cfRule>
  </conditionalFormatting>
  <conditionalFormatting sqref="B101:H106">
    <cfRule type="expression" dxfId="12" priority="11">
      <formula>$B101=""</formula>
    </cfRule>
  </conditionalFormatting>
  <conditionalFormatting sqref="B107:H107">
    <cfRule type="expression" dxfId="11" priority="34">
      <formula>$B107=""</formula>
    </cfRule>
  </conditionalFormatting>
  <conditionalFormatting sqref="B109:H114">
    <cfRule type="expression" dxfId="10" priority="25">
      <formula>$B109=""</formula>
    </cfRule>
  </conditionalFormatting>
  <conditionalFormatting sqref="G19 G27 G35 G43 G51 G59 G67 G75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3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1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9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47" orientation="portrait" horizontalDpi="0" verticalDpi="0"/>
  <ignoredErrors>
    <ignoredError sqref="E5 E18:E20 E12:E17 E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BB26-2763-DA4A-8A3C-CFA55CE54665}">
  <sheetPr>
    <pageSetUpPr fitToPage="1"/>
  </sheetPr>
  <dimension ref="A1:L114"/>
  <sheetViews>
    <sheetView showGridLines="0" topLeftCell="B1" zoomScale="90" zoomScaleNormal="90" workbookViewId="0">
      <selection activeCell="B10" sqref="B10"/>
    </sheetView>
  </sheetViews>
  <sheetFormatPr baseColWidth="10" defaultColWidth="10.83203125" defaultRowHeight="16" x14ac:dyDescent="0.2"/>
  <cols>
    <col min="1" max="1" width="10.83203125" style="5" hidden="1" customWidth="1"/>
    <col min="2" max="2" width="41.33203125" style="5" customWidth="1"/>
    <col min="3" max="3" width="29.83203125" style="5" customWidth="1"/>
    <col min="4" max="6" width="20.83203125" style="5" customWidth="1"/>
    <col min="7" max="7" width="23.33203125" style="5" customWidth="1"/>
    <col min="8" max="8" width="20.83203125" style="5" customWidth="1"/>
    <col min="9" max="12" width="15.83203125" style="5" customWidth="1"/>
    <col min="13" max="16384" width="10.83203125" style="5"/>
  </cols>
  <sheetData>
    <row r="1" spans="1:8" ht="18" customHeight="1" x14ac:dyDescent="0.2"/>
    <row r="2" spans="1:8" ht="30" customHeight="1" x14ac:dyDescent="0.2">
      <c r="B2" s="39" t="s">
        <v>92</v>
      </c>
    </row>
    <row r="3" spans="1:8" ht="18" customHeight="1" x14ac:dyDescent="0.2"/>
    <row r="4" spans="1:8" ht="16" customHeight="1" x14ac:dyDescent="0.2">
      <c r="B4" s="101" t="s">
        <v>91</v>
      </c>
      <c r="C4" s="19"/>
      <c r="D4" s="20"/>
      <c r="E4" s="21"/>
      <c r="F4" s="21"/>
      <c r="G4" s="21"/>
      <c r="H4" s="21"/>
    </row>
    <row r="5" spans="1:8" ht="30" customHeight="1" x14ac:dyDescent="0.2">
      <c r="B5" s="101"/>
      <c r="C5" s="28">
        <f t="shared" ref="C5:H5" si="0">C9</f>
        <v>92046</v>
      </c>
      <c r="D5" s="28">
        <f t="shared" si="0"/>
        <v>17897</v>
      </c>
      <c r="E5" s="27">
        <f>IFERROR(E9,"-")</f>
        <v>0.19443539100015209</v>
      </c>
      <c r="F5" s="28">
        <f>F9/3</f>
        <v>2302.3333333333335</v>
      </c>
      <c r="G5" s="28">
        <f>G9</f>
        <v>13.326480382220936</v>
      </c>
      <c r="H5" s="28">
        <f t="shared" si="0"/>
        <v>2.5911394237729839</v>
      </c>
    </row>
    <row r="6" spans="1:8" s="12" customFormat="1" ht="20" customHeight="1" x14ac:dyDescent="0.2">
      <c r="B6" s="101"/>
      <c r="C6" s="19" t="s">
        <v>127</v>
      </c>
      <c r="D6" s="22" t="s">
        <v>88</v>
      </c>
      <c r="E6" s="21" t="s">
        <v>128</v>
      </c>
      <c r="F6" s="102" t="s">
        <v>93</v>
      </c>
      <c r="G6" s="21" t="s">
        <v>129</v>
      </c>
      <c r="H6" s="21" t="s">
        <v>90</v>
      </c>
    </row>
    <row r="7" spans="1:8" s="12" customFormat="1" ht="18" customHeight="1" x14ac:dyDescent="0.2">
      <c r="B7" s="101"/>
      <c r="C7" s="33"/>
      <c r="D7" s="34"/>
      <c r="E7" s="35"/>
      <c r="F7" s="102"/>
      <c r="G7" s="35" t="s">
        <v>95</v>
      </c>
      <c r="H7" s="35"/>
    </row>
    <row r="8" spans="1:8" s="10" customFormat="1" ht="17" customHeight="1" x14ac:dyDescent="0.2">
      <c r="B8" s="101"/>
      <c r="C8" s="22"/>
      <c r="D8" s="22"/>
      <c r="E8" s="19"/>
      <c r="F8" s="19"/>
      <c r="G8" s="19"/>
      <c r="H8" s="19"/>
    </row>
    <row r="9" spans="1:8" s="9" customFormat="1" ht="29" hidden="1" customHeight="1" x14ac:dyDescent="0.2">
      <c r="B9" s="18" t="s">
        <v>2</v>
      </c>
      <c r="C9" s="40">
        <f>C17</f>
        <v>92046</v>
      </c>
      <c r="D9" s="40">
        <f>D17</f>
        <v>17897</v>
      </c>
      <c r="E9" s="24">
        <f>D9/C9</f>
        <v>0.19443539100015209</v>
      </c>
      <c r="F9" s="40">
        <f>F17</f>
        <v>6907</v>
      </c>
      <c r="G9" s="46">
        <f>C9/F9</f>
        <v>13.326480382220936</v>
      </c>
      <c r="H9" s="46">
        <f>D9/F9</f>
        <v>2.5911394237729839</v>
      </c>
    </row>
    <row r="10" spans="1:8" s="9" customFormat="1" ht="10" customHeight="1" x14ac:dyDescent="0.2">
      <c r="B10" s="18"/>
      <c r="C10" s="23"/>
      <c r="D10" s="23"/>
      <c r="E10" s="23"/>
      <c r="F10" s="23"/>
      <c r="G10" s="23"/>
      <c r="H10" s="23"/>
    </row>
    <row r="11" spans="1:8" ht="25" customHeight="1" x14ac:dyDescent="0.2">
      <c r="B11" s="57" t="s">
        <v>94</v>
      </c>
      <c r="C11" s="58" t="s">
        <v>87</v>
      </c>
      <c r="D11" s="58" t="s">
        <v>80</v>
      </c>
      <c r="E11" s="58" t="s">
        <v>81</v>
      </c>
      <c r="F11" s="58" t="s">
        <v>1</v>
      </c>
      <c r="G11" s="58" t="s">
        <v>85</v>
      </c>
      <c r="H11" s="58" t="s">
        <v>86</v>
      </c>
    </row>
    <row r="12" spans="1:8" s="12" customFormat="1" ht="24" customHeight="1" x14ac:dyDescent="0.25">
      <c r="A12" s="12">
        <v>1</v>
      </c>
      <c r="B12" s="47" t="s">
        <v>57</v>
      </c>
      <c r="C12" s="48">
        <f>C21+C29+C37+C45+C53+C61+C69+C77+C85+C93+C101+C109</f>
        <v>27275</v>
      </c>
      <c r="D12" s="48">
        <f t="shared" ref="D12:D16" si="1">D21+D29+D37+D45+D53+D61+D69+D77+D85+D93+D101+D109</f>
        <v>4864</v>
      </c>
      <c r="E12" s="49">
        <f t="shared" ref="E12:E16" si="2">IFERROR(D12/C12,"-")</f>
        <v>0.17833180568285975</v>
      </c>
      <c r="F12" s="48">
        <f t="shared" ref="F12" si="3">F21+F29+F37+F45+F53+F61+F69+F77+F85+F93+F101+F109</f>
        <v>1984</v>
      </c>
      <c r="G12" s="50">
        <f t="shared" ref="G12:G16" si="4">IFERROR(C12/F12,"-")</f>
        <v>13.747479838709678</v>
      </c>
      <c r="H12" s="51">
        <f>D12/F12</f>
        <v>2.4516129032258065</v>
      </c>
    </row>
    <row r="13" spans="1:8" s="12" customFormat="1" ht="24" customHeight="1" x14ac:dyDescent="0.25">
      <c r="A13" s="12">
        <v>2</v>
      </c>
      <c r="B13" s="47" t="s">
        <v>61</v>
      </c>
      <c r="C13" s="48">
        <f t="shared" ref="C13" si="5">C22+C30+C38+C46+C54+C62+C70+C78+C86+C94+C102+C110</f>
        <v>12239</v>
      </c>
      <c r="D13" s="48">
        <f t="shared" si="1"/>
        <v>2086</v>
      </c>
      <c r="E13" s="49">
        <f t="shared" si="2"/>
        <v>0.17043876133671051</v>
      </c>
      <c r="F13" s="48">
        <f t="shared" ref="F13" si="6">F22+F30+F38+F46+F54+F62+F70+F78+F86+F94+F102+F110</f>
        <v>992</v>
      </c>
      <c r="G13" s="50">
        <f t="shared" si="4"/>
        <v>12.337701612903226</v>
      </c>
      <c r="H13" s="51">
        <f t="shared" ref="H13:H16" si="7">D13/F13</f>
        <v>2.1028225806451615</v>
      </c>
    </row>
    <row r="14" spans="1:8" s="12" customFormat="1" ht="24" customHeight="1" x14ac:dyDescent="0.25">
      <c r="A14" s="12">
        <v>3</v>
      </c>
      <c r="B14" s="47" t="s">
        <v>60</v>
      </c>
      <c r="C14" s="48">
        <f t="shared" ref="C14" si="8">C23+C31+C39+C47+C55+C63+C71+C79+C87+C95+C103+C111</f>
        <v>13574</v>
      </c>
      <c r="D14" s="48">
        <f t="shared" si="1"/>
        <v>2537</v>
      </c>
      <c r="E14" s="49">
        <f t="shared" si="2"/>
        <v>0.18690142920288788</v>
      </c>
      <c r="F14" s="48">
        <f t="shared" ref="F14" si="9">F23+F31+F39+F47+F55+F63+F71+F79+F87+F95+F103+F111</f>
        <v>1033</v>
      </c>
      <c r="G14" s="50">
        <f t="shared" si="4"/>
        <v>13.140367860600193</v>
      </c>
      <c r="H14" s="51">
        <f t="shared" si="7"/>
        <v>2.4559535333978704</v>
      </c>
    </row>
    <row r="15" spans="1:8" s="12" customFormat="1" ht="24" customHeight="1" x14ac:dyDescent="0.25">
      <c r="A15" s="12">
        <v>4</v>
      </c>
      <c r="B15" s="47" t="s">
        <v>58</v>
      </c>
      <c r="C15" s="48">
        <f t="shared" ref="C15" si="10">C24+C32+C40+C48+C56+C64+C72+C80+C88+C96+C104+C112</f>
        <v>18427</v>
      </c>
      <c r="D15" s="48">
        <f t="shared" si="1"/>
        <v>3719</v>
      </c>
      <c r="E15" s="49">
        <f t="shared" si="2"/>
        <v>0.20182341129863787</v>
      </c>
      <c r="F15" s="48">
        <f t="shared" ref="F15" si="11">F24+F32+F40+F48+F56+F64+F72+F80+F88+F96+F104+F112</f>
        <v>1114</v>
      </c>
      <c r="G15" s="50">
        <f t="shared" si="4"/>
        <v>16.541292639138241</v>
      </c>
      <c r="H15" s="51">
        <f t="shared" si="7"/>
        <v>3.3384201077199283</v>
      </c>
    </row>
    <row r="16" spans="1:8" s="12" customFormat="1" ht="24" customHeight="1" x14ac:dyDescent="0.25">
      <c r="A16" s="12">
        <v>5</v>
      </c>
      <c r="B16" s="47" t="s">
        <v>64</v>
      </c>
      <c r="C16" s="48">
        <f t="shared" ref="C16" si="12">C25+C33+C41+C49+C57+C65+C73+C81+C89+C97+C105+C113</f>
        <v>20531</v>
      </c>
      <c r="D16" s="48">
        <f t="shared" si="1"/>
        <v>4691</v>
      </c>
      <c r="E16" s="49">
        <f t="shared" si="2"/>
        <v>0.22848375627100481</v>
      </c>
      <c r="F16" s="48">
        <f t="shared" ref="F16" si="13">F25+F33+F41+F49+F57+F65+F73+F81+F89+F97+F105+F113</f>
        <v>1784</v>
      </c>
      <c r="G16" s="50">
        <f t="shared" si="4"/>
        <v>11.508408071748878</v>
      </c>
      <c r="H16" s="51">
        <f t="shared" si="7"/>
        <v>2.6294843049327352</v>
      </c>
    </row>
    <row r="17" spans="1:12" s="12" customFormat="1" ht="24" customHeight="1" x14ac:dyDescent="0.25">
      <c r="A17" s="12">
        <v>5</v>
      </c>
      <c r="B17" s="52" t="s">
        <v>2</v>
      </c>
      <c r="C17" s="53">
        <f>SUM(C12:C16)</f>
        <v>92046</v>
      </c>
      <c r="D17" s="53">
        <f>SUM(D12:D16)</f>
        <v>17897</v>
      </c>
      <c r="E17" s="54">
        <f>IFERROR(D17/C17,"-")</f>
        <v>0.19443539100015209</v>
      </c>
      <c r="F17" s="53">
        <f>SUM(F12:F16)</f>
        <v>6907</v>
      </c>
      <c r="G17" s="55">
        <f>IFERROR(C17/F17,"-")</f>
        <v>13.326480382220936</v>
      </c>
      <c r="H17" s="56">
        <f>IFERROR(D17/F17,"-")</f>
        <v>2.5911394237729839</v>
      </c>
    </row>
    <row r="18" spans="1:12" ht="8" customHeight="1" x14ac:dyDescent="0.25">
      <c r="B18" s="29"/>
      <c r="C18" s="29"/>
      <c r="D18" s="29"/>
      <c r="E18" s="31"/>
      <c r="F18" s="29"/>
      <c r="G18" s="29"/>
      <c r="H18" s="31"/>
      <c r="I18" s="12"/>
      <c r="J18" s="12"/>
      <c r="K18" s="12"/>
      <c r="L18" s="12"/>
    </row>
    <row r="19" spans="1:12" ht="10" customHeight="1" x14ac:dyDescent="0.2"/>
    <row r="20" spans="1:12" ht="24" hidden="1" customHeight="1" x14ac:dyDescent="0.2">
      <c r="B20" s="103">
        <v>45261</v>
      </c>
      <c r="C20" s="103"/>
      <c r="D20" s="103"/>
      <c r="E20" s="103"/>
      <c r="F20" s="103"/>
      <c r="G20" s="103"/>
      <c r="H20" s="104"/>
    </row>
    <row r="21" spans="1:12" s="12" customFormat="1" ht="18" hidden="1" customHeight="1" x14ac:dyDescent="0.25">
      <c r="A21" s="12">
        <v>1</v>
      </c>
      <c r="B21" s="13" t="s">
        <v>57</v>
      </c>
      <c r="C21" s="26">
        <v>0</v>
      </c>
      <c r="D21" s="26">
        <v>0</v>
      </c>
      <c r="E21" s="32">
        <v>0</v>
      </c>
      <c r="F21" s="26">
        <v>0</v>
      </c>
      <c r="G21" s="38">
        <v>0</v>
      </c>
      <c r="H21" s="37" t="e">
        <f>D21/F21</f>
        <v>#DIV/0!</v>
      </c>
    </row>
    <row r="22" spans="1:12" s="12" customFormat="1" ht="18" hidden="1" customHeight="1" x14ac:dyDescent="0.25">
      <c r="A22" s="12">
        <v>2</v>
      </c>
      <c r="B22" s="13" t="s">
        <v>61</v>
      </c>
      <c r="C22" s="26">
        <v>0</v>
      </c>
      <c r="D22" s="26">
        <v>0</v>
      </c>
      <c r="E22" s="32">
        <v>0</v>
      </c>
      <c r="F22" s="26">
        <v>0</v>
      </c>
      <c r="G22" s="38">
        <v>0</v>
      </c>
      <c r="H22" s="37" t="e">
        <f t="shared" ref="H22:H25" si="14">D22/F22</f>
        <v>#DIV/0!</v>
      </c>
    </row>
    <row r="23" spans="1:12" s="12" customFormat="1" ht="18" hidden="1" customHeight="1" x14ac:dyDescent="0.25">
      <c r="A23" s="12">
        <v>3</v>
      </c>
      <c r="B23" s="13" t="s">
        <v>60</v>
      </c>
      <c r="C23" s="26">
        <v>0</v>
      </c>
      <c r="D23" s="26">
        <v>0</v>
      </c>
      <c r="E23" s="32">
        <v>0</v>
      </c>
      <c r="F23" s="26">
        <v>0</v>
      </c>
      <c r="G23" s="38">
        <v>0</v>
      </c>
      <c r="H23" s="37" t="e">
        <f t="shared" si="14"/>
        <v>#DIV/0!</v>
      </c>
    </row>
    <row r="24" spans="1:12" s="12" customFormat="1" ht="18" hidden="1" customHeight="1" x14ac:dyDescent="0.25">
      <c r="A24" s="12">
        <v>4</v>
      </c>
      <c r="B24" s="13" t="s">
        <v>58</v>
      </c>
      <c r="C24" s="26">
        <v>0</v>
      </c>
      <c r="D24" s="26">
        <v>0</v>
      </c>
      <c r="E24" s="32">
        <v>0</v>
      </c>
      <c r="F24" s="26">
        <v>0</v>
      </c>
      <c r="G24" s="38">
        <v>0</v>
      </c>
      <c r="H24" s="37" t="e">
        <f t="shared" si="14"/>
        <v>#DIV/0!</v>
      </c>
    </row>
    <row r="25" spans="1:12" s="12" customFormat="1" ht="18" hidden="1" customHeight="1" x14ac:dyDescent="0.25">
      <c r="A25" s="12">
        <v>5</v>
      </c>
      <c r="B25" s="13" t="s">
        <v>64</v>
      </c>
      <c r="C25" s="26">
        <v>0</v>
      </c>
      <c r="D25" s="26">
        <v>0</v>
      </c>
      <c r="E25" s="32">
        <v>0</v>
      </c>
      <c r="F25" s="26">
        <v>0</v>
      </c>
      <c r="G25" s="38">
        <v>0</v>
      </c>
      <c r="H25" s="37" t="e">
        <f t="shared" si="14"/>
        <v>#DIV/0!</v>
      </c>
    </row>
    <row r="26" spans="1:12" s="12" customFormat="1" ht="18" hidden="1" customHeight="1" x14ac:dyDescent="0.25">
      <c r="A26" s="12">
        <v>5</v>
      </c>
      <c r="B26" s="41" t="s">
        <v>2</v>
      </c>
      <c r="C26" s="42">
        <f>SUM(C21:C25)</f>
        <v>0</v>
      </c>
      <c r="D26" s="42">
        <f>SUM(D21:D25)</f>
        <v>0</v>
      </c>
      <c r="E26" s="43" t="str">
        <f>IFERROR(D26/C26,"-")</f>
        <v>-</v>
      </c>
      <c r="F26" s="42">
        <f>SUM(F21:F25)</f>
        <v>0</v>
      </c>
      <c r="G26" s="44" t="str">
        <f>IFERROR(C26/F26,"-")</f>
        <v>-</v>
      </c>
      <c r="H26" s="45" t="str">
        <f>IFERROR(D26/F26,"-")</f>
        <v>-</v>
      </c>
    </row>
    <row r="27" spans="1:12" ht="10" hidden="1" customHeight="1" x14ac:dyDescent="0.2"/>
    <row r="28" spans="1:12" ht="24" customHeight="1" x14ac:dyDescent="0.2">
      <c r="B28" s="68" t="s">
        <v>96</v>
      </c>
      <c r="C28" s="62"/>
      <c r="D28" s="62"/>
      <c r="E28" s="62"/>
      <c r="F28" s="62"/>
      <c r="G28" s="62"/>
      <c r="H28" s="63"/>
    </row>
    <row r="29" spans="1:12" s="12" customFormat="1" ht="18" customHeight="1" x14ac:dyDescent="0.2">
      <c r="A29" s="12">
        <v>1</v>
      </c>
      <c r="B29" s="13" t="s">
        <v>57</v>
      </c>
      <c r="C29" s="26">
        <v>2876</v>
      </c>
      <c r="D29" s="26">
        <v>532</v>
      </c>
      <c r="E29" s="32">
        <v>0.18497913769123783</v>
      </c>
      <c r="F29" s="26">
        <v>196</v>
      </c>
      <c r="G29" s="38">
        <v>14.673469387755102</v>
      </c>
      <c r="H29" s="37">
        <v>2.7142857142857144</v>
      </c>
    </row>
    <row r="30" spans="1:12" s="12" customFormat="1" ht="18" customHeight="1" x14ac:dyDescent="0.2">
      <c r="A30" s="12">
        <v>2</v>
      </c>
      <c r="B30" s="13" t="s">
        <v>61</v>
      </c>
      <c r="C30" s="26">
        <v>816</v>
      </c>
      <c r="D30" s="26">
        <v>157</v>
      </c>
      <c r="E30" s="32">
        <v>0.19240196078431374</v>
      </c>
      <c r="F30" s="26">
        <v>78</v>
      </c>
      <c r="G30" s="38">
        <v>10.461538461538462</v>
      </c>
      <c r="H30" s="37">
        <v>2.0128205128205128</v>
      </c>
    </row>
    <row r="31" spans="1:12" s="12" customFormat="1" ht="18" customHeight="1" x14ac:dyDescent="0.2">
      <c r="A31" s="12">
        <v>3</v>
      </c>
      <c r="B31" s="13" t="s">
        <v>60</v>
      </c>
      <c r="C31" s="26">
        <v>1588</v>
      </c>
      <c r="D31" s="26">
        <v>309</v>
      </c>
      <c r="E31" s="32">
        <v>0.19458438287153654</v>
      </c>
      <c r="F31" s="26">
        <v>119</v>
      </c>
      <c r="G31" s="38">
        <v>13.344537815126051</v>
      </c>
      <c r="H31" s="37">
        <v>2.596638655462185</v>
      </c>
    </row>
    <row r="32" spans="1:12" s="12" customFormat="1" ht="18" customHeight="1" x14ac:dyDescent="0.2">
      <c r="A32" s="12">
        <v>4</v>
      </c>
      <c r="B32" s="13" t="s">
        <v>58</v>
      </c>
      <c r="C32" s="26">
        <v>1346</v>
      </c>
      <c r="D32" s="26">
        <v>281</v>
      </c>
      <c r="E32" s="32">
        <v>0.20876671619613671</v>
      </c>
      <c r="F32" s="26">
        <v>99</v>
      </c>
      <c r="G32" s="38">
        <v>13.595959595959595</v>
      </c>
      <c r="H32" s="37">
        <v>2.8383838383838382</v>
      </c>
    </row>
    <row r="33" spans="1:8" s="12" customFormat="1" ht="18" customHeight="1" x14ac:dyDescent="0.2">
      <c r="A33" s="12">
        <v>5</v>
      </c>
      <c r="B33" s="13" t="s">
        <v>64</v>
      </c>
      <c r="C33" s="26">
        <v>2055</v>
      </c>
      <c r="D33" s="26">
        <v>451</v>
      </c>
      <c r="E33" s="32">
        <v>0.21946472019464719</v>
      </c>
      <c r="F33" s="26">
        <v>157</v>
      </c>
      <c r="G33" s="38">
        <v>13.089171974522293</v>
      </c>
      <c r="H33" s="37">
        <v>2.8726114649681529</v>
      </c>
    </row>
    <row r="34" spans="1:8" s="12" customFormat="1" ht="18" customHeight="1" x14ac:dyDescent="0.25">
      <c r="A34" s="12">
        <v>5</v>
      </c>
      <c r="B34" s="41" t="s">
        <v>2</v>
      </c>
      <c r="C34" s="42">
        <f>SUM(C29:C33)</f>
        <v>8681</v>
      </c>
      <c r="D34" s="42">
        <f>SUM(D29:D33)</f>
        <v>1730</v>
      </c>
      <c r="E34" s="43">
        <f>IFERROR(D34/C34,"-")</f>
        <v>0.19928579656721576</v>
      </c>
      <c r="F34" s="42">
        <f>SUM(F29:F33)</f>
        <v>649</v>
      </c>
      <c r="G34" s="44">
        <f>IFERROR(C34/F34,"-")</f>
        <v>13.375963020030817</v>
      </c>
      <c r="H34" s="45">
        <f>IFERROR(D34/F34,"-")</f>
        <v>2.6656394453004624</v>
      </c>
    </row>
    <row r="35" spans="1:8" ht="10" customHeight="1" x14ac:dyDescent="0.2"/>
    <row r="36" spans="1:8" ht="24" customHeight="1" x14ac:dyDescent="0.2">
      <c r="B36" s="68" t="s">
        <v>105</v>
      </c>
      <c r="C36" s="62"/>
      <c r="D36" s="62"/>
      <c r="E36" s="62"/>
      <c r="F36" s="62"/>
      <c r="G36" s="62"/>
      <c r="H36" s="63"/>
    </row>
    <row r="37" spans="1:8" s="12" customFormat="1" ht="18" customHeight="1" x14ac:dyDescent="0.2">
      <c r="A37" s="12">
        <v>1</v>
      </c>
      <c r="B37" s="13" t="s">
        <v>57</v>
      </c>
      <c r="C37" s="26">
        <v>2532</v>
      </c>
      <c r="D37" s="26">
        <v>436</v>
      </c>
      <c r="E37" s="32">
        <v>0.17219589257503951</v>
      </c>
      <c r="F37" s="26">
        <v>183</v>
      </c>
      <c r="G37" s="38">
        <v>13.836065573770492</v>
      </c>
      <c r="H37" s="37">
        <v>2.3825136612021858</v>
      </c>
    </row>
    <row r="38" spans="1:8" s="12" customFormat="1" ht="18" customHeight="1" x14ac:dyDescent="0.2">
      <c r="A38" s="12">
        <v>2</v>
      </c>
      <c r="B38" s="13" t="s">
        <v>61</v>
      </c>
      <c r="C38" s="26">
        <v>1266</v>
      </c>
      <c r="D38" s="26">
        <v>197</v>
      </c>
      <c r="E38" s="32">
        <v>0.15560821484992102</v>
      </c>
      <c r="F38" s="26">
        <v>95</v>
      </c>
      <c r="G38" s="38">
        <v>13.326315789473684</v>
      </c>
      <c r="H38" s="37">
        <v>2.0736842105263156</v>
      </c>
    </row>
    <row r="39" spans="1:8" s="12" customFormat="1" ht="18" customHeight="1" x14ac:dyDescent="0.2">
      <c r="A39" s="12">
        <v>3</v>
      </c>
      <c r="B39" s="13" t="s">
        <v>60</v>
      </c>
      <c r="C39" s="26">
        <v>1101</v>
      </c>
      <c r="D39" s="26">
        <v>254</v>
      </c>
      <c r="E39" s="32">
        <v>0.23069936421435058</v>
      </c>
      <c r="F39" s="26">
        <v>89</v>
      </c>
      <c r="G39" s="38">
        <v>12.370786516853933</v>
      </c>
      <c r="H39" s="37">
        <v>2.8539325842696628</v>
      </c>
    </row>
    <row r="40" spans="1:8" s="12" customFormat="1" ht="18" customHeight="1" x14ac:dyDescent="0.2">
      <c r="A40" s="12">
        <v>4</v>
      </c>
      <c r="B40" s="13" t="s">
        <v>58</v>
      </c>
      <c r="C40" s="26">
        <v>1843</v>
      </c>
      <c r="D40" s="26">
        <v>344</v>
      </c>
      <c r="E40" s="32">
        <v>0.18665219750406944</v>
      </c>
      <c r="F40" s="26">
        <v>101</v>
      </c>
      <c r="G40" s="38">
        <v>18.247524752475247</v>
      </c>
      <c r="H40" s="37">
        <v>3.4059405940594059</v>
      </c>
    </row>
    <row r="41" spans="1:8" s="12" customFormat="1" ht="18" customHeight="1" x14ac:dyDescent="0.2">
      <c r="A41" s="12">
        <v>5</v>
      </c>
      <c r="B41" s="13" t="s">
        <v>64</v>
      </c>
      <c r="C41" s="26">
        <v>1937</v>
      </c>
      <c r="D41" s="26">
        <v>430</v>
      </c>
      <c r="E41" s="32">
        <v>0.2219927723283428</v>
      </c>
      <c r="F41" s="26">
        <v>171</v>
      </c>
      <c r="G41" s="38">
        <v>11.327485380116959</v>
      </c>
      <c r="H41" s="37">
        <v>2.5146198830409356</v>
      </c>
    </row>
    <row r="42" spans="1:8" s="12" customFormat="1" ht="18" customHeight="1" x14ac:dyDescent="0.25">
      <c r="A42" s="12">
        <v>5</v>
      </c>
      <c r="B42" s="41" t="s">
        <v>2</v>
      </c>
      <c r="C42" s="42">
        <f>SUM(C37:C41)</f>
        <v>8679</v>
      </c>
      <c r="D42" s="42">
        <f>SUM(D37:D41)</f>
        <v>1661</v>
      </c>
      <c r="E42" s="43">
        <f>IFERROR(D42/C42,"-")</f>
        <v>0.19138149556400508</v>
      </c>
      <c r="F42" s="42">
        <f>SUM(F37:F41)</f>
        <v>639</v>
      </c>
      <c r="G42" s="44">
        <f>IFERROR(C42/F42,"-")</f>
        <v>13.582159624413146</v>
      </c>
      <c r="H42" s="45">
        <f>IFERROR(D42/F42,"-")</f>
        <v>2.5993740219092332</v>
      </c>
    </row>
    <row r="43" spans="1:8" ht="10" customHeight="1" x14ac:dyDescent="0.2"/>
    <row r="44" spans="1:8" ht="24" customHeight="1" x14ac:dyDescent="0.2">
      <c r="B44" s="68" t="s">
        <v>106</v>
      </c>
      <c r="C44" s="62"/>
      <c r="D44" s="62"/>
      <c r="E44" s="62"/>
      <c r="F44" s="62"/>
      <c r="G44" s="62"/>
      <c r="H44" s="63"/>
    </row>
    <row r="45" spans="1:8" s="12" customFormat="1" ht="18" customHeight="1" x14ac:dyDescent="0.2">
      <c r="A45" s="12">
        <v>1</v>
      </c>
      <c r="B45" s="13" t="s">
        <v>57</v>
      </c>
      <c r="C45" s="26">
        <v>2685</v>
      </c>
      <c r="D45" s="26">
        <v>399</v>
      </c>
      <c r="E45" s="32">
        <v>0.14860335195530727</v>
      </c>
      <c r="F45" s="26">
        <v>183</v>
      </c>
      <c r="G45" s="38">
        <v>14.672131147540984</v>
      </c>
      <c r="H45" s="37">
        <v>2.180327868852459</v>
      </c>
    </row>
    <row r="46" spans="1:8" s="12" customFormat="1" ht="18" customHeight="1" x14ac:dyDescent="0.2">
      <c r="A46" s="12">
        <v>2</v>
      </c>
      <c r="B46" s="13" t="s">
        <v>61</v>
      </c>
      <c r="C46" s="26">
        <v>1208</v>
      </c>
      <c r="D46" s="26">
        <v>208</v>
      </c>
      <c r="E46" s="32">
        <v>0.17218543046357615</v>
      </c>
      <c r="F46" s="26">
        <v>96</v>
      </c>
      <c r="G46" s="38">
        <v>12.583333333333334</v>
      </c>
      <c r="H46" s="37">
        <v>2.1666666666666665</v>
      </c>
    </row>
    <row r="47" spans="1:8" s="12" customFormat="1" ht="18" customHeight="1" x14ac:dyDescent="0.2">
      <c r="A47" s="12">
        <v>3</v>
      </c>
      <c r="B47" s="13" t="s">
        <v>60</v>
      </c>
      <c r="C47" s="26">
        <v>1137</v>
      </c>
      <c r="D47" s="26">
        <v>252</v>
      </c>
      <c r="E47" s="32">
        <v>0.22163588390501318</v>
      </c>
      <c r="F47" s="26">
        <v>87</v>
      </c>
      <c r="G47" s="38">
        <v>13.068965517241379</v>
      </c>
      <c r="H47" s="37">
        <v>2.896551724137931</v>
      </c>
    </row>
    <row r="48" spans="1:8" s="12" customFormat="1" ht="18" customHeight="1" x14ac:dyDescent="0.2">
      <c r="A48" s="12">
        <v>4</v>
      </c>
      <c r="B48" s="13" t="s">
        <v>58</v>
      </c>
      <c r="C48" s="26">
        <v>2167</v>
      </c>
      <c r="D48" s="26">
        <v>336</v>
      </c>
      <c r="E48" s="32">
        <v>0.15505306875865252</v>
      </c>
      <c r="F48" s="26">
        <v>99</v>
      </c>
      <c r="G48" s="38">
        <v>21.888888888888889</v>
      </c>
      <c r="H48" s="37">
        <v>3.393939393939394</v>
      </c>
    </row>
    <row r="49" spans="1:8" s="12" customFormat="1" ht="18" customHeight="1" x14ac:dyDescent="0.2">
      <c r="A49" s="12">
        <v>5</v>
      </c>
      <c r="B49" s="13" t="s">
        <v>64</v>
      </c>
      <c r="C49" s="26">
        <v>1808</v>
      </c>
      <c r="D49" s="26">
        <v>423</v>
      </c>
      <c r="E49" s="32">
        <v>0.23396017699115043</v>
      </c>
      <c r="F49" s="26">
        <v>170</v>
      </c>
      <c r="G49" s="38">
        <v>10.635294117647058</v>
      </c>
      <c r="H49" s="37">
        <v>2.4882352941176471</v>
      </c>
    </row>
    <row r="50" spans="1:8" s="12" customFormat="1" ht="18" customHeight="1" x14ac:dyDescent="0.25">
      <c r="A50" s="12">
        <v>5</v>
      </c>
      <c r="B50" s="41" t="s">
        <v>2</v>
      </c>
      <c r="C50" s="42">
        <f>SUM(C45:C49)</f>
        <v>9005</v>
      </c>
      <c r="D50" s="42">
        <f>SUM(D45:D49)</f>
        <v>1618</v>
      </c>
      <c r="E50" s="43">
        <f>IFERROR(D50/C50,"-")</f>
        <v>0.17967795669072736</v>
      </c>
      <c r="F50" s="42">
        <f>SUM(F45:F49)</f>
        <v>635</v>
      </c>
      <c r="G50" s="44">
        <f>IFERROR(C50/F50,"-")</f>
        <v>14.181102362204724</v>
      </c>
      <c r="H50" s="45">
        <f>IFERROR(D50/F50,"-")</f>
        <v>2.548031496062992</v>
      </c>
    </row>
    <row r="51" spans="1:8" ht="10" customHeight="1" x14ac:dyDescent="0.2"/>
    <row r="52" spans="1:8" ht="24" customHeight="1" x14ac:dyDescent="0.2">
      <c r="B52" s="68" t="s">
        <v>101</v>
      </c>
      <c r="C52" s="62"/>
      <c r="D52" s="62"/>
      <c r="E52" s="62"/>
      <c r="F52" s="62"/>
      <c r="G52" s="62"/>
      <c r="H52" s="63"/>
    </row>
    <row r="53" spans="1:8" s="12" customFormat="1" ht="18" customHeight="1" x14ac:dyDescent="0.2">
      <c r="A53" s="12">
        <v>1</v>
      </c>
      <c r="B53" s="13" t="s">
        <v>57</v>
      </c>
      <c r="C53" s="26">
        <v>2589</v>
      </c>
      <c r="D53" s="26">
        <v>454</v>
      </c>
      <c r="E53" s="32">
        <v>0.17535728080339899</v>
      </c>
      <c r="F53" s="26">
        <v>180</v>
      </c>
      <c r="G53" s="38">
        <v>14.383333333333333</v>
      </c>
      <c r="H53" s="37">
        <v>2.5222222222222221</v>
      </c>
    </row>
    <row r="54" spans="1:8" s="12" customFormat="1" ht="18" customHeight="1" x14ac:dyDescent="0.2">
      <c r="A54" s="12">
        <v>2</v>
      </c>
      <c r="B54" s="13" t="s">
        <v>61</v>
      </c>
      <c r="C54" s="26">
        <v>1183</v>
      </c>
      <c r="D54" s="26">
        <v>210</v>
      </c>
      <c r="E54" s="32">
        <v>0.17751479289940827</v>
      </c>
      <c r="F54" s="26">
        <v>93</v>
      </c>
      <c r="G54" s="38">
        <v>12.720430107526882</v>
      </c>
      <c r="H54" s="37">
        <v>2.2580645161290325</v>
      </c>
    </row>
    <row r="55" spans="1:8" s="12" customFormat="1" ht="18" customHeight="1" x14ac:dyDescent="0.2">
      <c r="A55" s="12">
        <v>3</v>
      </c>
      <c r="B55" s="13" t="s">
        <v>60</v>
      </c>
      <c r="C55" s="26">
        <v>1206</v>
      </c>
      <c r="D55" s="26">
        <v>222</v>
      </c>
      <c r="E55" s="32">
        <v>0.18407960199004975</v>
      </c>
      <c r="F55" s="26">
        <v>85</v>
      </c>
      <c r="G55" s="38">
        <v>14.188235294117646</v>
      </c>
      <c r="H55" s="37">
        <v>2.611764705882353</v>
      </c>
    </row>
    <row r="56" spans="1:8" s="12" customFormat="1" ht="18" customHeight="1" x14ac:dyDescent="0.2">
      <c r="A56" s="12">
        <v>4</v>
      </c>
      <c r="B56" s="13" t="s">
        <v>58</v>
      </c>
      <c r="C56" s="26">
        <v>1532</v>
      </c>
      <c r="D56" s="26">
        <v>329</v>
      </c>
      <c r="E56" s="32">
        <v>0.21475195822454307</v>
      </c>
      <c r="F56" s="26">
        <v>102</v>
      </c>
      <c r="G56" s="38">
        <v>15.019607843137255</v>
      </c>
      <c r="H56" s="37">
        <v>3.2254901960784315</v>
      </c>
    </row>
    <row r="57" spans="1:8" s="12" customFormat="1" ht="18" customHeight="1" x14ac:dyDescent="0.2">
      <c r="A57" s="12">
        <v>5</v>
      </c>
      <c r="B57" s="13" t="s">
        <v>64</v>
      </c>
      <c r="C57" s="26">
        <v>1967</v>
      </c>
      <c r="D57" s="26">
        <v>476</v>
      </c>
      <c r="E57" s="32">
        <v>0.24199288256227758</v>
      </c>
      <c r="F57" s="26">
        <v>166</v>
      </c>
      <c r="G57" s="38">
        <v>11.849397590361447</v>
      </c>
      <c r="H57" s="37">
        <v>2.8674698795180724</v>
      </c>
    </row>
    <row r="58" spans="1:8" s="12" customFormat="1" ht="18" customHeight="1" x14ac:dyDescent="0.25">
      <c r="A58" s="12">
        <v>5</v>
      </c>
      <c r="B58" s="41" t="s">
        <v>2</v>
      </c>
      <c r="C58" s="42">
        <f>SUM(C53:C57)</f>
        <v>8477</v>
      </c>
      <c r="D58" s="42">
        <f>SUM(D53:D57)</f>
        <v>1691</v>
      </c>
      <c r="E58" s="43">
        <f>IFERROR(D58/C58,"-")</f>
        <v>0.19948094844874367</v>
      </c>
      <c r="F58" s="42">
        <f>SUM(F53:F57)</f>
        <v>626</v>
      </c>
      <c r="G58" s="44">
        <f>IFERROR(C58/F58,"-")</f>
        <v>13.541533546325878</v>
      </c>
      <c r="H58" s="45">
        <f>IFERROR(D58/F58,"-")</f>
        <v>2.7012779552715656</v>
      </c>
    </row>
    <row r="59" spans="1:8" ht="10" customHeight="1" x14ac:dyDescent="0.2"/>
    <row r="60" spans="1:8" ht="24" customHeight="1" x14ac:dyDescent="0.2">
      <c r="B60" s="68" t="s">
        <v>102</v>
      </c>
      <c r="C60" s="62"/>
      <c r="D60" s="62"/>
      <c r="E60" s="62"/>
      <c r="F60" s="62"/>
      <c r="G60" s="62"/>
      <c r="H60" s="63"/>
    </row>
    <row r="61" spans="1:8" s="12" customFormat="1" ht="18" customHeight="1" x14ac:dyDescent="0.2">
      <c r="A61" s="12">
        <v>1</v>
      </c>
      <c r="B61" s="13" t="s">
        <v>57</v>
      </c>
      <c r="C61" s="26">
        <v>2465</v>
      </c>
      <c r="D61" s="26">
        <v>429</v>
      </c>
      <c r="E61" s="32">
        <v>0.17403651115618662</v>
      </c>
      <c r="F61" s="26">
        <v>181</v>
      </c>
      <c r="G61" s="38">
        <v>13.618784530386741</v>
      </c>
      <c r="H61" s="37">
        <v>2.3701657458563536</v>
      </c>
    </row>
    <row r="62" spans="1:8" s="12" customFormat="1" ht="18" customHeight="1" x14ac:dyDescent="0.2">
      <c r="A62" s="12">
        <v>2</v>
      </c>
      <c r="B62" s="13" t="s">
        <v>61</v>
      </c>
      <c r="C62" s="26">
        <v>1255</v>
      </c>
      <c r="D62" s="26">
        <v>246</v>
      </c>
      <c r="E62" s="32">
        <v>0.19601593625498007</v>
      </c>
      <c r="F62" s="26">
        <v>91</v>
      </c>
      <c r="G62" s="38">
        <v>13.791208791208792</v>
      </c>
      <c r="H62" s="37">
        <v>2.7032967032967035</v>
      </c>
    </row>
    <row r="63" spans="1:8" s="12" customFormat="1" ht="18" customHeight="1" x14ac:dyDescent="0.2">
      <c r="A63" s="12">
        <v>3</v>
      </c>
      <c r="B63" s="13" t="s">
        <v>60</v>
      </c>
      <c r="C63" s="26">
        <v>1291</v>
      </c>
      <c r="D63" s="26">
        <v>214</v>
      </c>
      <c r="E63" s="32">
        <v>0.16576297443841984</v>
      </c>
      <c r="F63" s="26">
        <v>92</v>
      </c>
      <c r="G63" s="38">
        <v>14.032608695652174</v>
      </c>
      <c r="H63" s="37">
        <v>2.3260869565217392</v>
      </c>
    </row>
    <row r="64" spans="1:8" s="12" customFormat="1" ht="18" customHeight="1" x14ac:dyDescent="0.2">
      <c r="A64" s="12">
        <v>4</v>
      </c>
      <c r="B64" s="13" t="s">
        <v>58</v>
      </c>
      <c r="C64" s="26">
        <v>1579</v>
      </c>
      <c r="D64" s="26">
        <v>350</v>
      </c>
      <c r="E64" s="32">
        <v>0.22165927802406588</v>
      </c>
      <c r="F64" s="26">
        <v>98</v>
      </c>
      <c r="G64" s="38">
        <v>16.112244897959183</v>
      </c>
      <c r="H64" s="37">
        <v>3.5714285714285716</v>
      </c>
    </row>
    <row r="65" spans="1:8" s="12" customFormat="1" ht="18" customHeight="1" x14ac:dyDescent="0.2">
      <c r="A65" s="12">
        <v>5</v>
      </c>
      <c r="B65" s="13" t="s">
        <v>64</v>
      </c>
      <c r="C65" s="26">
        <v>1823</v>
      </c>
      <c r="D65" s="26">
        <v>448</v>
      </c>
      <c r="E65" s="32">
        <v>0.24574876577070762</v>
      </c>
      <c r="F65" s="26">
        <v>160</v>
      </c>
      <c r="G65" s="38">
        <v>11.393750000000001</v>
      </c>
      <c r="H65" s="37">
        <v>2.8</v>
      </c>
    </row>
    <row r="66" spans="1:8" s="12" customFormat="1" ht="18" customHeight="1" x14ac:dyDescent="0.2">
      <c r="A66" s="12">
        <v>5</v>
      </c>
      <c r="B66" s="41" t="s">
        <v>2</v>
      </c>
      <c r="C66" s="42">
        <f>SUM(C61:C65)</f>
        <v>8413</v>
      </c>
      <c r="D66" s="42">
        <f>SUM(D61:D65)</f>
        <v>1687</v>
      </c>
      <c r="E66" s="43">
        <f>IFERROR(D66/C66,"-")</f>
        <v>0.20052300011886368</v>
      </c>
      <c r="F66" s="42">
        <f>SUM(F61:F65)</f>
        <v>622</v>
      </c>
      <c r="G66" s="44">
        <f>IFERROR(C66/F66,"-")</f>
        <v>13.52572347266881</v>
      </c>
      <c r="H66" s="45">
        <f>IFERROR(D66/F66,"-")</f>
        <v>2.712218649517685</v>
      </c>
    </row>
    <row r="67" spans="1:8" ht="10" customHeight="1" x14ac:dyDescent="0.2"/>
    <row r="68" spans="1:8" ht="24" customHeight="1" x14ac:dyDescent="0.2">
      <c r="B68" s="68" t="s">
        <v>103</v>
      </c>
      <c r="C68" s="62"/>
      <c r="D68" s="62"/>
      <c r="E68" s="62"/>
      <c r="F68" s="62"/>
      <c r="G68" s="62"/>
      <c r="H68" s="63"/>
    </row>
    <row r="69" spans="1:8" s="12" customFormat="1" ht="18" customHeight="1" x14ac:dyDescent="0.2">
      <c r="A69" s="12">
        <v>1</v>
      </c>
      <c r="B69" s="13" t="s">
        <v>57</v>
      </c>
      <c r="C69" s="26">
        <v>2344</v>
      </c>
      <c r="D69" s="26">
        <v>456</v>
      </c>
      <c r="E69" s="32">
        <v>0.19453924914675769</v>
      </c>
      <c r="F69" s="26">
        <v>178</v>
      </c>
      <c r="G69" s="38">
        <v>13.168539325842696</v>
      </c>
      <c r="H69" s="37">
        <v>2.5617977528089888</v>
      </c>
    </row>
    <row r="70" spans="1:8" s="12" customFormat="1" ht="18" customHeight="1" x14ac:dyDescent="0.2">
      <c r="A70" s="12">
        <v>2</v>
      </c>
      <c r="B70" s="13" t="s">
        <v>61</v>
      </c>
      <c r="C70" s="26">
        <v>1284</v>
      </c>
      <c r="D70" s="26">
        <v>197</v>
      </c>
      <c r="E70" s="32">
        <v>0.15342679127725856</v>
      </c>
      <c r="F70" s="26">
        <v>89</v>
      </c>
      <c r="G70" s="38">
        <v>14.426966292134832</v>
      </c>
      <c r="H70" s="37">
        <v>2.2134831460674156</v>
      </c>
    </row>
    <row r="71" spans="1:8" s="12" customFormat="1" ht="18" customHeight="1" x14ac:dyDescent="0.2">
      <c r="A71" s="12">
        <v>3</v>
      </c>
      <c r="B71" s="13" t="s">
        <v>60</v>
      </c>
      <c r="C71" s="26">
        <v>1193</v>
      </c>
      <c r="D71" s="26">
        <v>243</v>
      </c>
      <c r="E71" s="32">
        <v>0.20368818105616093</v>
      </c>
      <c r="F71" s="26">
        <v>96</v>
      </c>
      <c r="G71" s="38">
        <v>12.427083333333334</v>
      </c>
      <c r="H71" s="37">
        <v>2.53125</v>
      </c>
    </row>
    <row r="72" spans="1:8" s="12" customFormat="1" ht="18" customHeight="1" x14ac:dyDescent="0.2">
      <c r="A72" s="12">
        <v>4</v>
      </c>
      <c r="B72" s="13" t="s">
        <v>58</v>
      </c>
      <c r="C72" s="26">
        <v>1734</v>
      </c>
      <c r="D72" s="26">
        <v>352</v>
      </c>
      <c r="E72" s="32">
        <v>0.20299884659746251</v>
      </c>
      <c r="F72" s="26">
        <v>97</v>
      </c>
      <c r="G72" s="38">
        <v>17.876288659793815</v>
      </c>
      <c r="H72" s="37">
        <v>3.6288659793814433</v>
      </c>
    </row>
    <row r="73" spans="1:8" s="12" customFormat="1" ht="18" customHeight="1" x14ac:dyDescent="0.2">
      <c r="A73" s="12">
        <v>5</v>
      </c>
      <c r="B73" s="13" t="s">
        <v>64</v>
      </c>
      <c r="C73" s="26">
        <v>1834</v>
      </c>
      <c r="D73" s="26">
        <v>468</v>
      </c>
      <c r="E73" s="32">
        <v>0.25517993456924754</v>
      </c>
      <c r="F73" s="26">
        <v>158</v>
      </c>
      <c r="G73" s="38">
        <v>11.60759493670886</v>
      </c>
      <c r="H73" s="37">
        <v>2.962025316455696</v>
      </c>
    </row>
    <row r="74" spans="1:8" s="12" customFormat="1" ht="18" customHeight="1" x14ac:dyDescent="0.2">
      <c r="A74" s="12">
        <v>5</v>
      </c>
      <c r="B74" s="41" t="s">
        <v>2</v>
      </c>
      <c r="C74" s="42">
        <f>SUM(C69:C73)</f>
        <v>8389</v>
      </c>
      <c r="D74" s="42">
        <f>SUM(D69:D73)</f>
        <v>1716</v>
      </c>
      <c r="E74" s="43">
        <f>IFERROR(D74/C74,"-")</f>
        <v>0.20455358207176064</v>
      </c>
      <c r="F74" s="42">
        <f>SUM(F69:F73)</f>
        <v>618</v>
      </c>
      <c r="G74" s="44">
        <f>IFERROR(C74/F74,"-")</f>
        <v>13.574433656957929</v>
      </c>
      <c r="H74" s="45">
        <f>IFERROR(D74/F74,"-")</f>
        <v>2.7766990291262137</v>
      </c>
    </row>
    <row r="75" spans="1:8" ht="10" customHeight="1" x14ac:dyDescent="0.2"/>
    <row r="76" spans="1:8" ht="24" customHeight="1" x14ac:dyDescent="0.2">
      <c r="B76" s="68" t="s">
        <v>104</v>
      </c>
      <c r="C76" s="62"/>
      <c r="D76" s="62"/>
      <c r="E76" s="62"/>
      <c r="F76" s="62"/>
      <c r="G76" s="62"/>
      <c r="H76" s="63"/>
    </row>
    <row r="77" spans="1:8" s="12" customFormat="1" ht="18" customHeight="1" x14ac:dyDescent="0.2">
      <c r="A77" s="12">
        <v>1</v>
      </c>
      <c r="B77" s="13" t="s">
        <v>57</v>
      </c>
      <c r="C77" s="26">
        <v>2438</v>
      </c>
      <c r="D77" s="26">
        <v>412</v>
      </c>
      <c r="E77" s="32">
        <v>0.16899097621000819</v>
      </c>
      <c r="F77" s="26">
        <v>178</v>
      </c>
      <c r="G77" s="38">
        <v>13.696629213483146</v>
      </c>
      <c r="H77" s="37">
        <v>2.3146067415730336</v>
      </c>
    </row>
    <row r="78" spans="1:8" s="12" customFormat="1" ht="18" customHeight="1" x14ac:dyDescent="0.2">
      <c r="A78" s="12">
        <v>2</v>
      </c>
      <c r="B78" s="13" t="s">
        <v>61</v>
      </c>
      <c r="C78" s="26">
        <v>1123</v>
      </c>
      <c r="D78" s="26">
        <v>193</v>
      </c>
      <c r="E78" s="32">
        <v>0.17186108637577915</v>
      </c>
      <c r="F78" s="26">
        <v>88</v>
      </c>
      <c r="G78" s="38">
        <v>12.761363636363637</v>
      </c>
      <c r="H78" s="37">
        <v>2.1931818181818183</v>
      </c>
    </row>
    <row r="79" spans="1:8" s="12" customFormat="1" ht="18" customHeight="1" x14ac:dyDescent="0.2">
      <c r="A79" s="12">
        <v>3</v>
      </c>
      <c r="B79" s="13" t="s">
        <v>60</v>
      </c>
      <c r="C79" s="26">
        <v>1183</v>
      </c>
      <c r="D79" s="26">
        <v>216</v>
      </c>
      <c r="E79" s="32">
        <v>0.18258664412510567</v>
      </c>
      <c r="F79" s="26">
        <v>96</v>
      </c>
      <c r="G79" s="38">
        <v>12.322916666666666</v>
      </c>
      <c r="H79" s="37">
        <v>2.25</v>
      </c>
    </row>
    <row r="80" spans="1:8" s="12" customFormat="1" ht="18" customHeight="1" x14ac:dyDescent="0.2">
      <c r="A80" s="12">
        <v>4</v>
      </c>
      <c r="B80" s="13" t="s">
        <v>58</v>
      </c>
      <c r="C80" s="26">
        <v>1598</v>
      </c>
      <c r="D80" s="26">
        <v>346</v>
      </c>
      <c r="E80" s="32">
        <v>0.2165206508135169</v>
      </c>
      <c r="F80" s="26">
        <v>99</v>
      </c>
      <c r="G80" s="38">
        <v>16.141414141414142</v>
      </c>
      <c r="H80" s="37">
        <v>3.4949494949494948</v>
      </c>
    </row>
    <row r="81" spans="1:8" s="12" customFormat="1" ht="18" customHeight="1" x14ac:dyDescent="0.2">
      <c r="A81" s="12">
        <v>5</v>
      </c>
      <c r="B81" s="13" t="s">
        <v>64</v>
      </c>
      <c r="C81" s="26">
        <v>1897</v>
      </c>
      <c r="D81" s="26">
        <v>451</v>
      </c>
      <c r="E81" s="32">
        <v>0.23774380600948866</v>
      </c>
      <c r="F81" s="26">
        <v>157</v>
      </c>
      <c r="G81" s="38">
        <v>12.082802547770701</v>
      </c>
      <c r="H81" s="37">
        <v>2.8726114649681529</v>
      </c>
    </row>
    <row r="82" spans="1:8" s="12" customFormat="1" ht="18" customHeight="1" x14ac:dyDescent="0.2">
      <c r="A82" s="12">
        <v>5</v>
      </c>
      <c r="B82" s="41" t="s">
        <v>2</v>
      </c>
      <c r="C82" s="42">
        <f>SUM(C77:C81)</f>
        <v>8239</v>
      </c>
      <c r="D82" s="42">
        <f>SUM(D77:D81)</f>
        <v>1618</v>
      </c>
      <c r="E82" s="43">
        <f>IFERROR(D82/C82,"-")</f>
        <v>0.1963830561961403</v>
      </c>
      <c r="F82" s="42">
        <f>SUM(F77:F81)</f>
        <v>618</v>
      </c>
      <c r="G82" s="44">
        <f>IFERROR(C82/F82,"-")</f>
        <v>13.331715210355988</v>
      </c>
      <c r="H82" s="45">
        <f>IFERROR(D82/F82,"-")</f>
        <v>2.6181229773462782</v>
      </c>
    </row>
    <row r="83" spans="1:8" ht="10" customHeight="1" x14ac:dyDescent="0.2"/>
    <row r="84" spans="1:8" ht="24" customHeight="1" x14ac:dyDescent="0.2">
      <c r="B84" s="68" t="s">
        <v>100</v>
      </c>
      <c r="C84" s="62"/>
      <c r="D84" s="62"/>
      <c r="E84" s="62"/>
      <c r="F84" s="62"/>
      <c r="G84" s="62"/>
      <c r="H84" s="63"/>
    </row>
    <row r="85" spans="1:8" s="12" customFormat="1" ht="18" customHeight="1" x14ac:dyDescent="0.2">
      <c r="A85" s="12">
        <v>1</v>
      </c>
      <c r="B85" s="13" t="s">
        <v>57</v>
      </c>
      <c r="C85" s="26">
        <v>2383</v>
      </c>
      <c r="D85" s="26">
        <v>459</v>
      </c>
      <c r="E85" s="32">
        <v>0.19261435165757448</v>
      </c>
      <c r="F85" s="26">
        <v>178</v>
      </c>
      <c r="G85" s="38">
        <v>13.387640449438202</v>
      </c>
      <c r="H85" s="37">
        <f>D85/F85</f>
        <v>2.5786516853932584</v>
      </c>
    </row>
    <row r="86" spans="1:8" s="12" customFormat="1" ht="18" customHeight="1" x14ac:dyDescent="0.2">
      <c r="A86" s="12">
        <v>2</v>
      </c>
      <c r="B86" s="13" t="s">
        <v>61</v>
      </c>
      <c r="C86" s="26">
        <v>1061</v>
      </c>
      <c r="D86" s="26">
        <v>186</v>
      </c>
      <c r="E86" s="32">
        <v>0.17530631479736097</v>
      </c>
      <c r="F86" s="26">
        <v>89</v>
      </c>
      <c r="G86" s="38">
        <v>11.921348314606741</v>
      </c>
      <c r="H86" s="37">
        <f t="shared" ref="H86:H89" si="15">D86/F86</f>
        <v>2.0898876404494384</v>
      </c>
    </row>
    <row r="87" spans="1:8" s="12" customFormat="1" ht="18" customHeight="1" x14ac:dyDescent="0.2">
      <c r="A87" s="12">
        <v>3</v>
      </c>
      <c r="B87" s="13" t="s">
        <v>60</v>
      </c>
      <c r="C87" s="26">
        <v>1198</v>
      </c>
      <c r="D87" s="26">
        <v>212</v>
      </c>
      <c r="E87" s="32">
        <v>0.17696160267111852</v>
      </c>
      <c r="F87" s="26">
        <v>92</v>
      </c>
      <c r="G87" s="38">
        <v>13.021739130434783</v>
      </c>
      <c r="H87" s="37">
        <f t="shared" si="15"/>
        <v>2.3043478260869565</v>
      </c>
    </row>
    <row r="88" spans="1:8" s="12" customFormat="1" ht="18" customHeight="1" x14ac:dyDescent="0.2">
      <c r="A88" s="12">
        <v>4</v>
      </c>
      <c r="B88" s="13" t="s">
        <v>58</v>
      </c>
      <c r="C88" s="26">
        <v>1535</v>
      </c>
      <c r="D88" s="26">
        <v>333</v>
      </c>
      <c r="E88" s="32">
        <v>0.21693811074918568</v>
      </c>
      <c r="F88" s="26">
        <v>97</v>
      </c>
      <c r="G88" s="38">
        <v>15.824742268041238</v>
      </c>
      <c r="H88" s="37">
        <f t="shared" si="15"/>
        <v>3.4329896907216493</v>
      </c>
    </row>
    <row r="89" spans="1:8" s="12" customFormat="1" ht="18" customHeight="1" x14ac:dyDescent="0.2">
      <c r="A89" s="12">
        <v>5</v>
      </c>
      <c r="B89" s="13" t="s">
        <v>64</v>
      </c>
      <c r="C89" s="26">
        <v>1756</v>
      </c>
      <c r="D89" s="26">
        <v>405</v>
      </c>
      <c r="E89" s="32">
        <v>0.23063781321184509</v>
      </c>
      <c r="F89" s="26">
        <v>153</v>
      </c>
      <c r="G89" s="38">
        <v>11.477124183006536</v>
      </c>
      <c r="H89" s="37">
        <f t="shared" si="15"/>
        <v>2.6470588235294117</v>
      </c>
    </row>
    <row r="90" spans="1:8" s="12" customFormat="1" ht="18" customHeight="1" x14ac:dyDescent="0.2">
      <c r="A90" s="12">
        <v>5</v>
      </c>
      <c r="B90" s="41" t="s">
        <v>2</v>
      </c>
      <c r="C90" s="42">
        <f>SUM(C85:C89)</f>
        <v>7933</v>
      </c>
      <c r="D90" s="42">
        <f>SUM(D85:D89)</f>
        <v>1595</v>
      </c>
      <c r="E90" s="43">
        <f>IFERROR(D90/C90,"-")</f>
        <v>0.20105886801966469</v>
      </c>
      <c r="F90" s="42">
        <f>SUM(F85:F89)</f>
        <v>609</v>
      </c>
      <c r="G90" s="44">
        <f>IFERROR(C90/F90,"-")</f>
        <v>13.026272577996716</v>
      </c>
      <c r="H90" s="45">
        <f>IFERROR(D90/F90,"-")</f>
        <v>2.6190476190476191</v>
      </c>
    </row>
    <row r="91" spans="1:8" ht="10" customHeight="1" x14ac:dyDescent="0.2"/>
    <row r="92" spans="1:8" ht="24" customHeight="1" x14ac:dyDescent="0.2">
      <c r="B92" s="68" t="s">
        <v>99</v>
      </c>
      <c r="C92" s="62"/>
      <c r="D92" s="62"/>
      <c r="E92" s="62"/>
      <c r="F92" s="62"/>
      <c r="G92" s="62"/>
      <c r="H92" s="63"/>
    </row>
    <row r="93" spans="1:8" s="12" customFormat="1" ht="18" customHeight="1" x14ac:dyDescent="0.2">
      <c r="A93" s="12">
        <v>1</v>
      </c>
      <c r="B93" s="13" t="s">
        <v>57</v>
      </c>
      <c r="C93" s="26">
        <v>2459</v>
      </c>
      <c r="D93" s="26">
        <v>461</v>
      </c>
      <c r="E93" s="32">
        <v>0.18747458316388776</v>
      </c>
      <c r="F93" s="26">
        <v>180</v>
      </c>
      <c r="G93" s="38">
        <v>13.661111111111111</v>
      </c>
      <c r="H93" s="37">
        <f>D93/F93</f>
        <v>2.5611111111111109</v>
      </c>
    </row>
    <row r="94" spans="1:8" s="12" customFormat="1" ht="18" customHeight="1" x14ac:dyDescent="0.2">
      <c r="A94" s="12">
        <v>2</v>
      </c>
      <c r="B94" s="13" t="s">
        <v>61</v>
      </c>
      <c r="C94" s="26">
        <v>925</v>
      </c>
      <c r="D94" s="26">
        <v>194</v>
      </c>
      <c r="E94" s="32">
        <v>0.20972972972972972</v>
      </c>
      <c r="F94" s="26">
        <v>89</v>
      </c>
      <c r="G94" s="38">
        <v>10.393258426966293</v>
      </c>
      <c r="H94" s="37">
        <f t="shared" ref="H94:H97" si="16">D94/F94</f>
        <v>2.1797752808988764</v>
      </c>
    </row>
    <row r="95" spans="1:8" s="12" customFormat="1" ht="18" customHeight="1" x14ac:dyDescent="0.2">
      <c r="A95" s="12">
        <v>3</v>
      </c>
      <c r="B95" s="13" t="s">
        <v>60</v>
      </c>
      <c r="C95" s="26">
        <v>1236</v>
      </c>
      <c r="D95" s="26">
        <v>231</v>
      </c>
      <c r="E95" s="32">
        <v>0.18689320388349515</v>
      </c>
      <c r="F95" s="26">
        <v>94</v>
      </c>
      <c r="G95" s="38">
        <v>13.148936170212766</v>
      </c>
      <c r="H95" s="37">
        <f t="shared" si="16"/>
        <v>2.4574468085106385</v>
      </c>
    </row>
    <row r="96" spans="1:8" s="12" customFormat="1" ht="18" customHeight="1" x14ac:dyDescent="0.2">
      <c r="A96" s="12">
        <v>4</v>
      </c>
      <c r="B96" s="13" t="s">
        <v>58</v>
      </c>
      <c r="C96" s="26">
        <v>1609</v>
      </c>
      <c r="D96" s="26">
        <v>356</v>
      </c>
      <c r="E96" s="32">
        <v>0.22125543816034804</v>
      </c>
      <c r="F96" s="26">
        <v>101</v>
      </c>
      <c r="G96" s="38">
        <v>15.930693069306932</v>
      </c>
      <c r="H96" s="37">
        <f t="shared" si="16"/>
        <v>3.5247524752475248</v>
      </c>
    </row>
    <row r="97" spans="1:8" s="12" customFormat="1" ht="18" customHeight="1" x14ac:dyDescent="0.2">
      <c r="A97" s="12">
        <v>5</v>
      </c>
      <c r="B97" s="13" t="s">
        <v>64</v>
      </c>
      <c r="C97" s="26">
        <v>1989</v>
      </c>
      <c r="D97" s="26">
        <v>443</v>
      </c>
      <c r="E97" s="32">
        <v>0.2227249874308698</v>
      </c>
      <c r="F97" s="26">
        <v>157</v>
      </c>
      <c r="G97" s="38">
        <v>12.668789808917197</v>
      </c>
      <c r="H97" s="37">
        <f t="shared" si="16"/>
        <v>2.8216560509554141</v>
      </c>
    </row>
    <row r="98" spans="1:8" s="12" customFormat="1" ht="18" customHeight="1" x14ac:dyDescent="0.2">
      <c r="A98" s="12">
        <v>5</v>
      </c>
      <c r="B98" s="41" t="s">
        <v>2</v>
      </c>
      <c r="C98" s="42">
        <f>SUM(C93:C97)</f>
        <v>8218</v>
      </c>
      <c r="D98" s="42">
        <f>SUM(D93:D97)</f>
        <v>1685</v>
      </c>
      <c r="E98" s="43">
        <f>IFERROR(D98/C98,"-")</f>
        <v>0.20503772207349721</v>
      </c>
      <c r="F98" s="42">
        <f>SUM(F93:F97)</f>
        <v>621</v>
      </c>
      <c r="G98" s="44">
        <f>IFERROR(C98/F98,"-")</f>
        <v>13.233494363929147</v>
      </c>
      <c r="H98" s="45">
        <f>IFERROR(D98/F98,"-")</f>
        <v>2.713365539452496</v>
      </c>
    </row>
    <row r="99" spans="1:8" ht="10" customHeight="1" x14ac:dyDescent="0.2"/>
    <row r="100" spans="1:8" ht="24" customHeight="1" x14ac:dyDescent="0.2">
      <c r="B100" s="68" t="s">
        <v>98</v>
      </c>
      <c r="C100" s="62"/>
      <c r="D100" s="62"/>
      <c r="E100" s="62"/>
      <c r="F100" s="62"/>
      <c r="G100" s="62"/>
      <c r="H100" s="63"/>
    </row>
    <row r="101" spans="1:8" s="12" customFormat="1" ht="18" customHeight="1" x14ac:dyDescent="0.2">
      <c r="A101" s="12">
        <v>1</v>
      </c>
      <c r="B101" s="13" t="s">
        <v>57</v>
      </c>
      <c r="C101" s="26">
        <v>2237</v>
      </c>
      <c r="D101" s="26">
        <v>397</v>
      </c>
      <c r="E101" s="32">
        <v>0.17746982565936523</v>
      </c>
      <c r="F101" s="26">
        <v>174</v>
      </c>
      <c r="G101" s="38">
        <v>12.85632183908046</v>
      </c>
      <c r="H101" s="37">
        <v>2.2816091954022988</v>
      </c>
    </row>
    <row r="102" spans="1:8" s="12" customFormat="1" ht="18" customHeight="1" x14ac:dyDescent="0.2">
      <c r="A102" s="12">
        <v>2</v>
      </c>
      <c r="B102" s="13" t="s">
        <v>61</v>
      </c>
      <c r="C102" s="26">
        <v>969</v>
      </c>
      <c r="D102" s="26">
        <v>141</v>
      </c>
      <c r="E102" s="32">
        <v>0.14551083591331268</v>
      </c>
      <c r="F102" s="26">
        <v>92</v>
      </c>
      <c r="G102" s="38">
        <v>10.532608695652174</v>
      </c>
      <c r="H102" s="37">
        <v>1.5326086956521738</v>
      </c>
    </row>
    <row r="103" spans="1:8" s="12" customFormat="1" ht="18" customHeight="1" x14ac:dyDescent="0.2">
      <c r="A103" s="12">
        <v>3</v>
      </c>
      <c r="B103" s="13" t="s">
        <v>60</v>
      </c>
      <c r="C103" s="26">
        <v>1190</v>
      </c>
      <c r="D103" s="26">
        <v>215</v>
      </c>
      <c r="E103" s="32">
        <v>0.18067226890756302</v>
      </c>
      <c r="F103" s="26">
        <v>91</v>
      </c>
      <c r="G103" s="38">
        <v>13.076923076923077</v>
      </c>
      <c r="H103" s="37">
        <v>2.3626373626373627</v>
      </c>
    </row>
    <row r="104" spans="1:8" s="12" customFormat="1" ht="18" customHeight="1" x14ac:dyDescent="0.2">
      <c r="A104" s="12">
        <v>4</v>
      </c>
      <c r="B104" s="13" t="s">
        <v>58</v>
      </c>
      <c r="C104" s="26">
        <v>1725</v>
      </c>
      <c r="D104" s="26">
        <v>340</v>
      </c>
      <c r="E104" s="32">
        <v>0.19710144927536233</v>
      </c>
      <c r="F104" s="26">
        <v>107</v>
      </c>
      <c r="G104" s="38">
        <v>16.121495327102803</v>
      </c>
      <c r="H104" s="37">
        <v>3.1775700934579438</v>
      </c>
    </row>
    <row r="105" spans="1:8" s="12" customFormat="1" ht="18" customHeight="1" x14ac:dyDescent="0.2">
      <c r="A105" s="12">
        <v>5</v>
      </c>
      <c r="B105" s="13" t="s">
        <v>64</v>
      </c>
      <c r="C105" s="26">
        <v>1662</v>
      </c>
      <c r="D105" s="26">
        <v>319</v>
      </c>
      <c r="E105" s="32">
        <v>0.19193742478941034</v>
      </c>
      <c r="F105" s="26">
        <v>163</v>
      </c>
      <c r="G105" s="38">
        <v>10.196319018404909</v>
      </c>
      <c r="H105" s="37">
        <v>1.9570552147239264</v>
      </c>
    </row>
    <row r="106" spans="1:8" s="12" customFormat="1" ht="18" customHeight="1" x14ac:dyDescent="0.2">
      <c r="A106" s="12">
        <v>5</v>
      </c>
      <c r="B106" s="41" t="s">
        <v>2</v>
      </c>
      <c r="C106" s="42">
        <f>SUM(C101:C105)</f>
        <v>7783</v>
      </c>
      <c r="D106" s="42">
        <f>SUM(D101:D105)</f>
        <v>1412</v>
      </c>
      <c r="E106" s="43">
        <f>IFERROR(D106/C106,"-")</f>
        <v>0.1814210458692021</v>
      </c>
      <c r="F106" s="42">
        <f>SUM(F101:F105)</f>
        <v>627</v>
      </c>
      <c r="G106" s="44">
        <f>IFERROR(C106/F106,"-")</f>
        <v>12.413078149920254</v>
      </c>
      <c r="H106" s="45">
        <f>IFERROR(D106/F106,"-")</f>
        <v>2.2519936204146731</v>
      </c>
    </row>
    <row r="107" spans="1:8" ht="10" customHeight="1" x14ac:dyDescent="0.2"/>
    <row r="108" spans="1:8" ht="24" customHeight="1" x14ac:dyDescent="0.2">
      <c r="B108" s="68" t="s">
        <v>97</v>
      </c>
      <c r="C108" s="62"/>
      <c r="D108" s="62"/>
      <c r="E108" s="62"/>
      <c r="F108" s="62"/>
      <c r="G108" s="62"/>
      <c r="H108" s="63"/>
    </row>
    <row r="109" spans="1:8" s="12" customFormat="1" ht="18" customHeight="1" x14ac:dyDescent="0.2">
      <c r="A109" s="12">
        <v>1</v>
      </c>
      <c r="B109" s="13" t="s">
        <v>57</v>
      </c>
      <c r="C109" s="26">
        <v>2267</v>
      </c>
      <c r="D109" s="26">
        <v>429</v>
      </c>
      <c r="E109" s="32">
        <v>0.18923687692986327</v>
      </c>
      <c r="F109" s="26">
        <v>173</v>
      </c>
      <c r="G109" s="38">
        <v>13.104046242774567</v>
      </c>
      <c r="H109" s="37">
        <v>2.4797687861271678</v>
      </c>
    </row>
    <row r="110" spans="1:8" s="12" customFormat="1" ht="18" customHeight="1" x14ac:dyDescent="0.2">
      <c r="A110" s="12">
        <v>2</v>
      </c>
      <c r="B110" s="13" t="s">
        <v>61</v>
      </c>
      <c r="C110" s="26">
        <v>1149</v>
      </c>
      <c r="D110" s="26">
        <v>157</v>
      </c>
      <c r="E110" s="32">
        <v>0.13664055700609226</v>
      </c>
      <c r="F110" s="26">
        <v>92</v>
      </c>
      <c r="G110" s="38">
        <v>12.489130434782609</v>
      </c>
      <c r="H110" s="37">
        <v>1.7065217391304348</v>
      </c>
    </row>
    <row r="111" spans="1:8" s="12" customFormat="1" ht="18" customHeight="1" x14ac:dyDescent="0.2">
      <c r="A111" s="12">
        <v>3</v>
      </c>
      <c r="B111" s="13" t="s">
        <v>60</v>
      </c>
      <c r="C111" s="26">
        <v>1251</v>
      </c>
      <c r="D111" s="26">
        <v>169</v>
      </c>
      <c r="E111" s="32">
        <v>0.13509192645883294</v>
      </c>
      <c r="F111" s="26">
        <v>92</v>
      </c>
      <c r="G111" s="38">
        <v>13.597826086956522</v>
      </c>
      <c r="H111" s="37">
        <v>1.8369565217391304</v>
      </c>
    </row>
    <row r="112" spans="1:8" s="12" customFormat="1" ht="18" customHeight="1" x14ac:dyDescent="0.2">
      <c r="A112" s="12">
        <v>4</v>
      </c>
      <c r="B112" s="13" t="s">
        <v>58</v>
      </c>
      <c r="C112" s="26">
        <v>1759</v>
      </c>
      <c r="D112" s="26">
        <v>352</v>
      </c>
      <c r="E112" s="32">
        <v>0.20011370096645822</v>
      </c>
      <c r="F112" s="26">
        <v>114</v>
      </c>
      <c r="G112" s="38">
        <v>15.429824561403509</v>
      </c>
      <c r="H112" s="37">
        <v>3.0877192982456139</v>
      </c>
    </row>
    <row r="113" spans="1:8" s="12" customFormat="1" ht="18" customHeight="1" x14ac:dyDescent="0.2">
      <c r="A113" s="12">
        <v>5</v>
      </c>
      <c r="B113" s="13" t="s">
        <v>64</v>
      </c>
      <c r="C113" s="26">
        <v>1803</v>
      </c>
      <c r="D113" s="26">
        <v>377</v>
      </c>
      <c r="E113" s="32">
        <v>0.20909595119245702</v>
      </c>
      <c r="F113" s="26">
        <v>172</v>
      </c>
      <c r="G113" s="38">
        <v>10.482558139534884</v>
      </c>
      <c r="H113" s="37">
        <v>2.191860465116279</v>
      </c>
    </row>
    <row r="114" spans="1:8" s="12" customFormat="1" ht="18" customHeight="1" x14ac:dyDescent="0.2">
      <c r="A114" s="12">
        <v>5</v>
      </c>
      <c r="B114" s="41" t="s">
        <v>2</v>
      </c>
      <c r="C114" s="42">
        <f>SUM(C109:C113)</f>
        <v>8229</v>
      </c>
      <c r="D114" s="42">
        <f>SUM(D109:D113)</f>
        <v>1484</v>
      </c>
      <c r="E114" s="43">
        <f>IFERROR(D114/C114,"-")</f>
        <v>0.18033782962692915</v>
      </c>
      <c r="F114" s="42">
        <f>SUM(F109:F113)</f>
        <v>643</v>
      </c>
      <c r="G114" s="44">
        <f>IFERROR(C114/F114,"-")</f>
        <v>12.797822706065318</v>
      </c>
      <c r="H114" s="45">
        <f>IFERROR(D114/F114,"-")</f>
        <v>2.3079315707620527</v>
      </c>
    </row>
  </sheetData>
  <mergeCells count="3">
    <mergeCell ref="B4:B8"/>
    <mergeCell ref="F6:F7"/>
    <mergeCell ref="B20:H20"/>
  </mergeCells>
  <conditionalFormatting sqref="B19:H19">
    <cfRule type="expression" dxfId="9" priority="46">
      <formula>$B19=""</formula>
    </cfRule>
  </conditionalFormatting>
  <conditionalFormatting sqref="B19:H82">
    <cfRule type="expression" dxfId="8" priority="1">
      <formula>$B19=""</formula>
    </cfRule>
  </conditionalFormatting>
  <conditionalFormatting sqref="B27:H28 B35:H36 B43:H44 B51:H52 B59:H60 B67:H68 B75:H76 B12:H17">
    <cfRule type="expression" dxfId="7" priority="43">
      <formula>$B12=""</formula>
    </cfRule>
  </conditionalFormatting>
  <conditionalFormatting sqref="B82:H83">
    <cfRule type="expression" dxfId="6" priority="41">
      <formula>$B82=""</formula>
    </cfRule>
  </conditionalFormatting>
  <conditionalFormatting sqref="B85:H90">
    <cfRule type="expression" dxfId="5" priority="9">
      <formula>$B85=""</formula>
    </cfRule>
  </conditionalFormatting>
  <conditionalFormatting sqref="B91:H91">
    <cfRule type="expression" dxfId="4" priority="39">
      <formula>$B91=""</formula>
    </cfRule>
  </conditionalFormatting>
  <conditionalFormatting sqref="B93:H98">
    <cfRule type="expression" dxfId="3" priority="10">
      <formula>$B93=""</formula>
    </cfRule>
  </conditionalFormatting>
  <conditionalFormatting sqref="B99:H99">
    <cfRule type="expression" dxfId="2" priority="37">
      <formula>$B99=""</formula>
    </cfRule>
  </conditionalFormatting>
  <conditionalFormatting sqref="B101:H106">
    <cfRule type="expression" dxfId="1" priority="30">
      <formula>$B101=""</formula>
    </cfRule>
  </conditionalFormatting>
  <conditionalFormatting sqref="B107:H107 B109:H114">
    <cfRule type="expression" dxfId="0" priority="35">
      <formula>$B107=""</formula>
    </cfRule>
  </conditionalFormatting>
  <conditionalFormatting sqref="G19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7 G35 G43 G51 G59 G67 G75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3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1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99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7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47" orientation="portrait" horizontalDpi="0" verticalDpi="0"/>
  <ignoredErrors>
    <ignoredError sqref="E5 E17 E12:E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63D6-677B-A144-9D94-05617FF80CBD}">
  <sheetPr>
    <tabColor rgb="FFFFFF00"/>
  </sheetPr>
  <dimension ref="A1:H106"/>
  <sheetViews>
    <sheetView showGridLines="0" topLeftCell="B1" zoomScale="90" zoomScaleNormal="90" workbookViewId="0">
      <pane ySplit="4" topLeftCell="A26" activePane="bottomLeft" state="frozen"/>
      <selection activeCell="B1" sqref="B1"/>
      <selection pane="bottomLeft" activeCell="E5" sqref="E5:E61"/>
    </sheetView>
  </sheetViews>
  <sheetFormatPr baseColWidth="10" defaultColWidth="10.83203125" defaultRowHeight="15" x14ac:dyDescent="0.2"/>
  <cols>
    <col min="1" max="1" width="10.83203125" style="1" hidden="1" customWidth="1"/>
    <col min="2" max="2" width="32.83203125" style="4" customWidth="1"/>
    <col min="3" max="8" width="11.33203125" style="4" customWidth="1"/>
    <col min="9" max="9" width="10.83203125" style="3" customWidth="1"/>
    <col min="10" max="16384" width="10.83203125" style="3"/>
  </cols>
  <sheetData>
    <row r="1" spans="1:8" ht="20" x14ac:dyDescent="0.2">
      <c r="B1" s="75" t="s">
        <v>107</v>
      </c>
      <c r="C1" s="76"/>
      <c r="D1" s="76"/>
      <c r="E1" s="76"/>
      <c r="F1" s="76"/>
      <c r="G1" s="76"/>
      <c r="H1" s="76"/>
    </row>
    <row r="2" spans="1:8" ht="16" x14ac:dyDescent="0.2">
      <c r="B2" s="100">
        <v>45597</v>
      </c>
      <c r="C2" s="77"/>
      <c r="D2" s="77"/>
      <c r="E2" s="77"/>
      <c r="F2" s="77"/>
      <c r="G2" s="77"/>
      <c r="H2" s="77"/>
    </row>
    <row r="3" spans="1:8" x14ac:dyDescent="0.2">
      <c r="B3" s="69"/>
      <c r="C3" s="1"/>
      <c r="D3" s="1"/>
      <c r="E3" s="1"/>
      <c r="F3" s="1"/>
      <c r="G3" s="1"/>
      <c r="H3" s="1"/>
    </row>
    <row r="4" spans="1:8" ht="32" customHeight="1" x14ac:dyDescent="0.2">
      <c r="A4" s="1">
        <v>0</v>
      </c>
      <c r="B4" s="2" t="s">
        <v>0</v>
      </c>
      <c r="C4" s="64" t="s">
        <v>82</v>
      </c>
      <c r="D4" s="65" t="s">
        <v>83</v>
      </c>
      <c r="E4" s="65" t="s">
        <v>1</v>
      </c>
      <c r="F4" s="65" t="s">
        <v>84</v>
      </c>
      <c r="G4" s="66" t="s">
        <v>85</v>
      </c>
      <c r="H4" s="67" t="s">
        <v>86</v>
      </c>
    </row>
    <row r="5" spans="1:8" x14ac:dyDescent="0.2">
      <c r="A5" s="1">
        <v>1</v>
      </c>
      <c r="B5" s="90" t="s">
        <v>3</v>
      </c>
      <c r="C5" s="91">
        <v>101</v>
      </c>
      <c r="D5" s="92">
        <v>15</v>
      </c>
      <c r="E5" s="92">
        <v>7</v>
      </c>
      <c r="F5" s="81">
        <f>IFERROR(D5/C5,"-")</f>
        <v>0.14851485148514851</v>
      </c>
      <c r="G5" s="82">
        <f t="shared" ref="G5:G36" si="0">IFERROR(C5/E5,"-")</f>
        <v>14.428571428571429</v>
      </c>
      <c r="H5" s="83">
        <f t="shared" ref="H5:H36" si="1">IFERROR(D5/E5,"-")</f>
        <v>2.1428571428571428</v>
      </c>
    </row>
    <row r="6" spans="1:8" x14ac:dyDescent="0.2">
      <c r="A6" s="1">
        <v>2</v>
      </c>
      <c r="B6" s="90" t="s">
        <v>4</v>
      </c>
      <c r="C6" s="91">
        <v>64</v>
      </c>
      <c r="D6" s="92">
        <v>7</v>
      </c>
      <c r="E6" s="92">
        <v>4</v>
      </c>
      <c r="F6" s="81">
        <f t="shared" ref="F6:F61" si="2">IFERROR(D6/C6,"-")</f>
        <v>0.109375</v>
      </c>
      <c r="G6" s="82">
        <f t="shared" si="0"/>
        <v>16</v>
      </c>
      <c r="H6" s="83">
        <f t="shared" si="1"/>
        <v>1.75</v>
      </c>
    </row>
    <row r="7" spans="1:8" x14ac:dyDescent="0.2">
      <c r="A7" s="1">
        <v>3</v>
      </c>
      <c r="B7" s="90" t="s">
        <v>5</v>
      </c>
      <c r="C7" s="91">
        <v>81</v>
      </c>
      <c r="D7" s="92">
        <v>14</v>
      </c>
      <c r="E7" s="92">
        <v>7</v>
      </c>
      <c r="F7" s="81">
        <f t="shared" si="2"/>
        <v>0.1728395061728395</v>
      </c>
      <c r="G7" s="82">
        <f t="shared" si="0"/>
        <v>11.571428571428571</v>
      </c>
      <c r="H7" s="83">
        <f t="shared" si="1"/>
        <v>2</v>
      </c>
    </row>
    <row r="8" spans="1:8" x14ac:dyDescent="0.2">
      <c r="A8" s="1">
        <v>4</v>
      </c>
      <c r="B8" s="90" t="s">
        <v>6</v>
      </c>
      <c r="C8" s="91">
        <v>80</v>
      </c>
      <c r="D8" s="92">
        <v>15</v>
      </c>
      <c r="E8" s="92">
        <v>5</v>
      </c>
      <c r="F8" s="81">
        <f t="shared" si="2"/>
        <v>0.1875</v>
      </c>
      <c r="G8" s="82">
        <f t="shared" si="0"/>
        <v>16</v>
      </c>
      <c r="H8" s="83">
        <f t="shared" si="1"/>
        <v>3</v>
      </c>
    </row>
    <row r="9" spans="1:8" x14ac:dyDescent="0.2">
      <c r="A9" s="1">
        <v>5</v>
      </c>
      <c r="B9" s="90" t="s">
        <v>7</v>
      </c>
      <c r="C9" s="91">
        <v>21</v>
      </c>
      <c r="D9" s="92">
        <v>4</v>
      </c>
      <c r="E9" s="92">
        <v>5</v>
      </c>
      <c r="F9" s="81">
        <f t="shared" si="2"/>
        <v>0.19047619047619047</v>
      </c>
      <c r="G9" s="82">
        <f t="shared" si="0"/>
        <v>4.2</v>
      </c>
      <c r="H9" s="83">
        <f t="shared" si="1"/>
        <v>0.8</v>
      </c>
    </row>
    <row r="10" spans="1:8" x14ac:dyDescent="0.2">
      <c r="A10" s="1">
        <v>6</v>
      </c>
      <c r="B10" s="90" t="s">
        <v>8</v>
      </c>
      <c r="C10" s="91">
        <v>123</v>
      </c>
      <c r="D10" s="92">
        <v>18</v>
      </c>
      <c r="E10" s="92">
        <v>10</v>
      </c>
      <c r="F10" s="81">
        <f t="shared" si="2"/>
        <v>0.14634146341463414</v>
      </c>
      <c r="G10" s="82">
        <f t="shared" si="0"/>
        <v>12.3</v>
      </c>
      <c r="H10" s="83">
        <f t="shared" si="1"/>
        <v>1.8</v>
      </c>
    </row>
    <row r="11" spans="1:8" x14ac:dyDescent="0.2">
      <c r="A11" s="1">
        <v>7</v>
      </c>
      <c r="B11" s="90" t="s">
        <v>125</v>
      </c>
      <c r="C11" s="91">
        <v>158</v>
      </c>
      <c r="D11" s="92">
        <v>30</v>
      </c>
      <c r="E11" s="92">
        <v>12</v>
      </c>
      <c r="F11" s="81">
        <f t="shared" si="2"/>
        <v>0.189873417721519</v>
      </c>
      <c r="G11" s="82">
        <f t="shared" si="0"/>
        <v>13.166666666666666</v>
      </c>
      <c r="H11" s="83">
        <f t="shared" si="1"/>
        <v>2.5</v>
      </c>
    </row>
    <row r="12" spans="1:8" x14ac:dyDescent="0.2">
      <c r="A12" s="1">
        <v>8</v>
      </c>
      <c r="B12" s="90" t="s">
        <v>9</v>
      </c>
      <c r="C12" s="91">
        <v>33</v>
      </c>
      <c r="D12" s="92">
        <v>15</v>
      </c>
      <c r="E12" s="92">
        <v>6</v>
      </c>
      <c r="F12" s="81">
        <f t="shared" si="2"/>
        <v>0.45454545454545453</v>
      </c>
      <c r="G12" s="82">
        <f t="shared" si="0"/>
        <v>5.5</v>
      </c>
      <c r="H12" s="83">
        <f t="shared" si="1"/>
        <v>2.5</v>
      </c>
    </row>
    <row r="13" spans="1:8" x14ac:dyDescent="0.2">
      <c r="A13" s="1">
        <v>9</v>
      </c>
      <c r="B13" s="90" t="s">
        <v>11</v>
      </c>
      <c r="C13" s="91">
        <v>27</v>
      </c>
      <c r="D13" s="92">
        <v>11</v>
      </c>
      <c r="E13" s="92">
        <v>4</v>
      </c>
      <c r="F13" s="81">
        <f t="shared" si="2"/>
        <v>0.40740740740740738</v>
      </c>
      <c r="G13" s="82">
        <f t="shared" si="0"/>
        <v>6.75</v>
      </c>
      <c r="H13" s="83">
        <f t="shared" si="1"/>
        <v>2.75</v>
      </c>
    </row>
    <row r="14" spans="1:8" x14ac:dyDescent="0.2">
      <c r="A14" s="1">
        <v>10</v>
      </c>
      <c r="B14" s="90" t="s">
        <v>12</v>
      </c>
      <c r="C14" s="91">
        <v>329</v>
      </c>
      <c r="D14" s="92">
        <v>63</v>
      </c>
      <c r="E14" s="92">
        <v>24</v>
      </c>
      <c r="F14" s="81">
        <f t="shared" si="2"/>
        <v>0.19148936170212766</v>
      </c>
      <c r="G14" s="82">
        <f t="shared" si="0"/>
        <v>13.708333333333334</v>
      </c>
      <c r="H14" s="83">
        <f t="shared" si="1"/>
        <v>2.625</v>
      </c>
    </row>
    <row r="15" spans="1:8" x14ac:dyDescent="0.2">
      <c r="A15" s="1">
        <v>11</v>
      </c>
      <c r="B15" s="90" t="s">
        <v>13</v>
      </c>
      <c r="C15" s="91">
        <v>244</v>
      </c>
      <c r="D15" s="92">
        <v>62</v>
      </c>
      <c r="E15" s="92">
        <v>24</v>
      </c>
      <c r="F15" s="81">
        <f t="shared" si="2"/>
        <v>0.25409836065573771</v>
      </c>
      <c r="G15" s="82">
        <f t="shared" si="0"/>
        <v>10.166666666666666</v>
      </c>
      <c r="H15" s="83">
        <f t="shared" si="1"/>
        <v>2.5833333333333335</v>
      </c>
    </row>
    <row r="16" spans="1:8" x14ac:dyDescent="0.2">
      <c r="A16" s="1">
        <v>12</v>
      </c>
      <c r="B16" s="90" t="s">
        <v>124</v>
      </c>
      <c r="C16" s="96">
        <v>15</v>
      </c>
      <c r="D16" s="92">
        <v>3</v>
      </c>
      <c r="E16" s="92">
        <v>8</v>
      </c>
      <c r="F16" s="81">
        <f t="shared" si="2"/>
        <v>0.2</v>
      </c>
      <c r="G16" s="82">
        <f t="shared" si="0"/>
        <v>1.875</v>
      </c>
      <c r="H16" s="83">
        <f t="shared" si="1"/>
        <v>0.375</v>
      </c>
    </row>
    <row r="17" spans="1:8" x14ac:dyDescent="0.2">
      <c r="A17" s="1">
        <v>13</v>
      </c>
      <c r="B17" s="90" t="s">
        <v>14</v>
      </c>
      <c r="C17" s="91">
        <v>252</v>
      </c>
      <c r="D17" s="92">
        <v>52</v>
      </c>
      <c r="E17" s="92">
        <v>18</v>
      </c>
      <c r="F17" s="81">
        <f t="shared" si="2"/>
        <v>0.20634920634920634</v>
      </c>
      <c r="G17" s="82">
        <f t="shared" si="0"/>
        <v>14</v>
      </c>
      <c r="H17" s="83">
        <f t="shared" si="1"/>
        <v>2.8888888888888888</v>
      </c>
    </row>
    <row r="18" spans="1:8" x14ac:dyDescent="0.2">
      <c r="A18" s="1">
        <v>14</v>
      </c>
      <c r="B18" s="90" t="s">
        <v>15</v>
      </c>
      <c r="C18" s="91">
        <v>150</v>
      </c>
      <c r="D18" s="92">
        <v>67</v>
      </c>
      <c r="E18" s="92">
        <v>21</v>
      </c>
      <c r="F18" s="81">
        <f t="shared" si="2"/>
        <v>0.44666666666666666</v>
      </c>
      <c r="G18" s="82">
        <f t="shared" si="0"/>
        <v>7.1428571428571432</v>
      </c>
      <c r="H18" s="83">
        <f t="shared" si="1"/>
        <v>3.1904761904761907</v>
      </c>
    </row>
    <row r="19" spans="1:8" x14ac:dyDescent="0.2">
      <c r="A19" s="1">
        <v>15</v>
      </c>
      <c r="B19" s="90" t="s">
        <v>108</v>
      </c>
      <c r="C19" s="91">
        <v>90</v>
      </c>
      <c r="D19" s="92">
        <v>6</v>
      </c>
      <c r="E19" s="92">
        <v>6</v>
      </c>
      <c r="F19" s="81">
        <f t="shared" si="2"/>
        <v>6.6666666666666666E-2</v>
      </c>
      <c r="G19" s="82">
        <f t="shared" si="0"/>
        <v>15</v>
      </c>
      <c r="H19" s="83">
        <f t="shared" si="1"/>
        <v>1</v>
      </c>
    </row>
    <row r="20" spans="1:8" x14ac:dyDescent="0.2">
      <c r="A20" s="1">
        <v>16</v>
      </c>
      <c r="B20" s="90" t="s">
        <v>16</v>
      </c>
      <c r="C20" s="91">
        <v>501</v>
      </c>
      <c r="D20" s="92">
        <v>53</v>
      </c>
      <c r="E20" s="92">
        <v>19</v>
      </c>
      <c r="F20" s="81">
        <f t="shared" si="2"/>
        <v>0.10578842315369262</v>
      </c>
      <c r="G20" s="82">
        <f t="shared" si="0"/>
        <v>26.368421052631579</v>
      </c>
      <c r="H20" s="83">
        <f t="shared" si="1"/>
        <v>2.7894736842105261</v>
      </c>
    </row>
    <row r="21" spans="1:8" x14ac:dyDescent="0.2">
      <c r="A21" s="1">
        <v>17</v>
      </c>
      <c r="B21" s="90" t="s">
        <v>17</v>
      </c>
      <c r="C21" s="91">
        <v>300</v>
      </c>
      <c r="D21" s="92">
        <v>87</v>
      </c>
      <c r="E21" s="92">
        <v>26</v>
      </c>
      <c r="F21" s="81">
        <f t="shared" si="2"/>
        <v>0.28999999999999998</v>
      </c>
      <c r="G21" s="82">
        <f t="shared" si="0"/>
        <v>11.538461538461538</v>
      </c>
      <c r="H21" s="83">
        <f t="shared" si="1"/>
        <v>3.3461538461538463</v>
      </c>
    </row>
    <row r="22" spans="1:8" x14ac:dyDescent="0.2">
      <c r="A22" s="1">
        <v>18</v>
      </c>
      <c r="B22" s="90" t="s">
        <v>18</v>
      </c>
      <c r="C22" s="91">
        <v>68</v>
      </c>
      <c r="D22" s="92">
        <v>16</v>
      </c>
      <c r="E22" s="92">
        <v>4</v>
      </c>
      <c r="F22" s="81">
        <f t="shared" si="2"/>
        <v>0.23529411764705882</v>
      </c>
      <c r="G22" s="82">
        <f t="shared" si="0"/>
        <v>17</v>
      </c>
      <c r="H22" s="83">
        <f t="shared" si="1"/>
        <v>4</v>
      </c>
    </row>
    <row r="23" spans="1:8" x14ac:dyDescent="0.2">
      <c r="A23" s="1">
        <v>19</v>
      </c>
      <c r="B23" s="97" t="s">
        <v>123</v>
      </c>
      <c r="C23" s="91">
        <v>14</v>
      </c>
      <c r="D23" s="92">
        <v>4</v>
      </c>
      <c r="E23" s="98">
        <v>7</v>
      </c>
      <c r="F23" s="81">
        <f t="shared" si="2"/>
        <v>0.2857142857142857</v>
      </c>
      <c r="G23" s="82">
        <f t="shared" si="0"/>
        <v>2</v>
      </c>
      <c r="H23" s="83">
        <f t="shared" si="1"/>
        <v>0.5714285714285714</v>
      </c>
    </row>
    <row r="24" spans="1:8" x14ac:dyDescent="0.2">
      <c r="A24" s="1">
        <v>20</v>
      </c>
      <c r="B24" s="90" t="s">
        <v>19</v>
      </c>
      <c r="C24" s="91">
        <v>20</v>
      </c>
      <c r="D24" s="92">
        <v>7</v>
      </c>
      <c r="E24" s="92">
        <v>13</v>
      </c>
      <c r="F24" s="81">
        <f t="shared" si="2"/>
        <v>0.35</v>
      </c>
      <c r="G24" s="82">
        <f t="shared" si="0"/>
        <v>1.5384615384615385</v>
      </c>
      <c r="H24" s="83">
        <f t="shared" si="1"/>
        <v>0.53846153846153844</v>
      </c>
    </row>
    <row r="25" spans="1:8" x14ac:dyDescent="0.2">
      <c r="A25" s="1">
        <v>21</v>
      </c>
      <c r="B25" s="90" t="s">
        <v>20</v>
      </c>
      <c r="C25" s="91">
        <v>122</v>
      </c>
      <c r="D25" s="92">
        <v>16</v>
      </c>
      <c r="E25" s="92">
        <v>16</v>
      </c>
      <c r="F25" s="81">
        <f t="shared" si="2"/>
        <v>0.13114754098360656</v>
      </c>
      <c r="G25" s="82">
        <f t="shared" si="0"/>
        <v>7.625</v>
      </c>
      <c r="H25" s="83">
        <f t="shared" si="1"/>
        <v>1</v>
      </c>
    </row>
    <row r="26" spans="1:8" x14ac:dyDescent="0.2">
      <c r="A26" s="1">
        <v>22</v>
      </c>
      <c r="B26" s="90" t="s">
        <v>21</v>
      </c>
      <c r="C26" s="91">
        <v>173</v>
      </c>
      <c r="D26" s="92">
        <v>30</v>
      </c>
      <c r="E26" s="92">
        <v>9</v>
      </c>
      <c r="F26" s="81">
        <f t="shared" si="2"/>
        <v>0.17341040462427745</v>
      </c>
      <c r="G26" s="82">
        <f t="shared" si="0"/>
        <v>19.222222222222221</v>
      </c>
      <c r="H26" s="83">
        <f t="shared" si="1"/>
        <v>3.3333333333333335</v>
      </c>
    </row>
    <row r="27" spans="1:8" x14ac:dyDescent="0.2">
      <c r="A27" s="1">
        <v>23</v>
      </c>
      <c r="B27" s="90" t="s">
        <v>22</v>
      </c>
      <c r="C27" s="91">
        <v>228</v>
      </c>
      <c r="D27" s="92">
        <v>38</v>
      </c>
      <c r="E27" s="92">
        <v>13</v>
      </c>
      <c r="F27" s="81">
        <f t="shared" si="2"/>
        <v>0.16666666666666666</v>
      </c>
      <c r="G27" s="82">
        <f t="shared" si="0"/>
        <v>17.53846153846154</v>
      </c>
      <c r="H27" s="83">
        <f t="shared" si="1"/>
        <v>2.9230769230769229</v>
      </c>
    </row>
    <row r="28" spans="1:8" x14ac:dyDescent="0.2">
      <c r="A28" s="1">
        <v>24</v>
      </c>
      <c r="B28" s="90" t="s">
        <v>23</v>
      </c>
      <c r="C28" s="91">
        <v>20</v>
      </c>
      <c r="D28" s="92">
        <v>9</v>
      </c>
      <c r="E28" s="92">
        <v>4</v>
      </c>
      <c r="F28" s="81">
        <f t="shared" si="2"/>
        <v>0.45</v>
      </c>
      <c r="G28" s="82">
        <f t="shared" si="0"/>
        <v>5</v>
      </c>
      <c r="H28" s="83">
        <f t="shared" si="1"/>
        <v>2.25</v>
      </c>
    </row>
    <row r="29" spans="1:8" x14ac:dyDescent="0.2">
      <c r="A29" s="1">
        <v>25</v>
      </c>
      <c r="B29" s="90" t="s">
        <v>24</v>
      </c>
      <c r="C29" s="91">
        <v>232</v>
      </c>
      <c r="D29" s="92">
        <v>36</v>
      </c>
      <c r="E29" s="92">
        <v>15</v>
      </c>
      <c r="F29" s="81">
        <f t="shared" si="2"/>
        <v>0.15517241379310345</v>
      </c>
      <c r="G29" s="82">
        <f t="shared" si="0"/>
        <v>15.466666666666667</v>
      </c>
      <c r="H29" s="83">
        <f t="shared" si="1"/>
        <v>2.4</v>
      </c>
    </row>
    <row r="30" spans="1:8" x14ac:dyDescent="0.2">
      <c r="A30" s="1">
        <v>26</v>
      </c>
      <c r="B30" s="90" t="s">
        <v>130</v>
      </c>
      <c r="C30" s="91">
        <v>4</v>
      </c>
      <c r="D30" s="92">
        <v>4</v>
      </c>
      <c r="E30" s="92">
        <v>1</v>
      </c>
      <c r="F30" s="81">
        <f t="shared" si="2"/>
        <v>1</v>
      </c>
      <c r="G30" s="82">
        <f t="shared" si="0"/>
        <v>4</v>
      </c>
      <c r="H30" s="83">
        <f t="shared" si="1"/>
        <v>4</v>
      </c>
    </row>
    <row r="31" spans="1:8" x14ac:dyDescent="0.2">
      <c r="A31" s="1">
        <v>27</v>
      </c>
      <c r="B31" s="90" t="s">
        <v>121</v>
      </c>
      <c r="C31" s="91">
        <v>71</v>
      </c>
      <c r="D31" s="92">
        <v>15</v>
      </c>
      <c r="E31" s="92">
        <v>5</v>
      </c>
      <c r="F31" s="81">
        <f t="shared" si="2"/>
        <v>0.21126760563380281</v>
      </c>
      <c r="G31" s="82">
        <f t="shared" si="0"/>
        <v>14.2</v>
      </c>
      <c r="H31" s="83">
        <f t="shared" si="1"/>
        <v>3</v>
      </c>
    </row>
    <row r="32" spans="1:8" x14ac:dyDescent="0.2">
      <c r="A32" s="1">
        <v>28</v>
      </c>
      <c r="B32" s="90" t="s">
        <v>122</v>
      </c>
      <c r="C32" s="91">
        <v>126</v>
      </c>
      <c r="D32" s="92">
        <v>20</v>
      </c>
      <c r="E32" s="92">
        <v>8</v>
      </c>
      <c r="F32" s="81">
        <f t="shared" si="2"/>
        <v>0.15873015873015872</v>
      </c>
      <c r="G32" s="82">
        <f t="shared" si="0"/>
        <v>15.75</v>
      </c>
      <c r="H32" s="83">
        <f t="shared" si="1"/>
        <v>2.5</v>
      </c>
    </row>
    <row r="33" spans="1:8" x14ac:dyDescent="0.2">
      <c r="A33" s="1">
        <v>29</v>
      </c>
      <c r="B33" s="90" t="s">
        <v>25</v>
      </c>
      <c r="C33" s="91">
        <v>474</v>
      </c>
      <c r="D33" s="92">
        <v>98</v>
      </c>
      <c r="E33" s="92">
        <v>16</v>
      </c>
      <c r="F33" s="81">
        <f t="shared" si="2"/>
        <v>0.20675105485232068</v>
      </c>
      <c r="G33" s="82">
        <f t="shared" si="0"/>
        <v>29.625</v>
      </c>
      <c r="H33" s="83">
        <f t="shared" si="1"/>
        <v>6.125</v>
      </c>
    </row>
    <row r="34" spans="1:8" x14ac:dyDescent="0.2">
      <c r="A34" s="1">
        <v>30</v>
      </c>
      <c r="B34" s="90" t="s">
        <v>26</v>
      </c>
      <c r="C34" s="91">
        <v>79</v>
      </c>
      <c r="D34" s="92">
        <v>12</v>
      </c>
      <c r="E34" s="92">
        <v>7</v>
      </c>
      <c r="F34" s="81">
        <f t="shared" si="2"/>
        <v>0.15189873417721519</v>
      </c>
      <c r="G34" s="82">
        <f t="shared" si="0"/>
        <v>11.285714285714286</v>
      </c>
      <c r="H34" s="83">
        <f t="shared" si="1"/>
        <v>1.7142857142857142</v>
      </c>
    </row>
    <row r="35" spans="1:8" x14ac:dyDescent="0.2">
      <c r="A35" s="1">
        <v>31</v>
      </c>
      <c r="B35" s="90" t="s">
        <v>27</v>
      </c>
      <c r="C35" s="91">
        <v>135</v>
      </c>
      <c r="D35" s="92">
        <v>30</v>
      </c>
      <c r="E35" s="92">
        <v>9</v>
      </c>
      <c r="F35" s="81">
        <f t="shared" si="2"/>
        <v>0.22222222222222221</v>
      </c>
      <c r="G35" s="82">
        <f t="shared" si="0"/>
        <v>15</v>
      </c>
      <c r="H35" s="83">
        <f t="shared" si="1"/>
        <v>3.3333333333333335</v>
      </c>
    </row>
    <row r="36" spans="1:8" x14ac:dyDescent="0.2">
      <c r="A36" s="1">
        <v>32</v>
      </c>
      <c r="B36" s="90" t="s">
        <v>28</v>
      </c>
      <c r="C36" s="91">
        <v>297</v>
      </c>
      <c r="D36" s="92">
        <v>40</v>
      </c>
      <c r="E36" s="92">
        <v>15</v>
      </c>
      <c r="F36" s="81">
        <f t="shared" si="2"/>
        <v>0.13468013468013468</v>
      </c>
      <c r="G36" s="82">
        <f t="shared" si="0"/>
        <v>19.8</v>
      </c>
      <c r="H36" s="83">
        <f t="shared" si="1"/>
        <v>2.6666666666666665</v>
      </c>
    </row>
    <row r="37" spans="1:8" x14ac:dyDescent="0.2">
      <c r="A37" s="1">
        <v>33</v>
      </c>
      <c r="B37" s="90" t="s">
        <v>29</v>
      </c>
      <c r="C37" s="91">
        <v>36</v>
      </c>
      <c r="D37" s="92">
        <v>4</v>
      </c>
      <c r="E37" s="92">
        <v>4</v>
      </c>
      <c r="F37" s="81">
        <f t="shared" si="2"/>
        <v>0.1111111111111111</v>
      </c>
      <c r="G37" s="82">
        <f t="shared" ref="G37:G62" si="3">IFERROR(C37/E37,"-")</f>
        <v>9</v>
      </c>
      <c r="H37" s="83">
        <f t="shared" ref="H37:H62" si="4">IFERROR(D37/E37,"-")</f>
        <v>1</v>
      </c>
    </row>
    <row r="38" spans="1:8" x14ac:dyDescent="0.2">
      <c r="A38" s="1">
        <v>34</v>
      </c>
      <c r="B38" s="90" t="s">
        <v>31</v>
      </c>
      <c r="C38" s="91">
        <v>35</v>
      </c>
      <c r="D38" s="92">
        <v>9</v>
      </c>
      <c r="E38" s="92">
        <v>6</v>
      </c>
      <c r="F38" s="81">
        <f t="shared" si="2"/>
        <v>0.25714285714285712</v>
      </c>
      <c r="G38" s="82">
        <f t="shared" si="3"/>
        <v>5.833333333333333</v>
      </c>
      <c r="H38" s="83">
        <f t="shared" si="4"/>
        <v>1.5</v>
      </c>
    </row>
    <row r="39" spans="1:8" x14ac:dyDescent="0.2">
      <c r="A39" s="1">
        <v>35</v>
      </c>
      <c r="B39" s="90" t="s">
        <v>32</v>
      </c>
      <c r="C39" s="91">
        <v>97</v>
      </c>
      <c r="D39" s="92">
        <v>17</v>
      </c>
      <c r="E39" s="92">
        <v>8</v>
      </c>
      <c r="F39" s="81">
        <f t="shared" si="2"/>
        <v>0.17525773195876287</v>
      </c>
      <c r="G39" s="82">
        <f t="shared" si="3"/>
        <v>12.125</v>
      </c>
      <c r="H39" s="83">
        <f t="shared" si="4"/>
        <v>2.125</v>
      </c>
    </row>
    <row r="40" spans="1:8" x14ac:dyDescent="0.2">
      <c r="A40" s="1">
        <v>36</v>
      </c>
      <c r="B40" s="90" t="s">
        <v>33</v>
      </c>
      <c r="C40" s="91">
        <v>282</v>
      </c>
      <c r="D40" s="92">
        <v>50</v>
      </c>
      <c r="E40" s="92">
        <v>21</v>
      </c>
      <c r="F40" s="81">
        <f t="shared" si="2"/>
        <v>0.1773049645390071</v>
      </c>
      <c r="G40" s="82">
        <f t="shared" si="3"/>
        <v>13.428571428571429</v>
      </c>
      <c r="H40" s="83">
        <f t="shared" si="4"/>
        <v>2.3809523809523809</v>
      </c>
    </row>
    <row r="41" spans="1:8" x14ac:dyDescent="0.2">
      <c r="A41" s="1">
        <v>37</v>
      </c>
      <c r="B41" s="90" t="s">
        <v>34</v>
      </c>
      <c r="C41" s="91">
        <v>407</v>
      </c>
      <c r="D41" s="92">
        <v>65</v>
      </c>
      <c r="E41" s="92">
        <v>14</v>
      </c>
      <c r="F41" s="81">
        <f t="shared" si="2"/>
        <v>0.15970515970515969</v>
      </c>
      <c r="G41" s="82">
        <f t="shared" si="3"/>
        <v>29.071428571428573</v>
      </c>
      <c r="H41" s="83">
        <f t="shared" si="4"/>
        <v>4.6428571428571432</v>
      </c>
    </row>
    <row r="42" spans="1:8" x14ac:dyDescent="0.2">
      <c r="A42" s="1">
        <v>38</v>
      </c>
      <c r="B42" s="90" t="s">
        <v>35</v>
      </c>
      <c r="C42" s="91">
        <v>41</v>
      </c>
      <c r="D42" s="92">
        <v>16</v>
      </c>
      <c r="E42" s="92">
        <v>4</v>
      </c>
      <c r="F42" s="81">
        <f t="shared" si="2"/>
        <v>0.3902439024390244</v>
      </c>
      <c r="G42" s="82">
        <f t="shared" si="3"/>
        <v>10.25</v>
      </c>
      <c r="H42" s="83">
        <f t="shared" si="4"/>
        <v>4</v>
      </c>
    </row>
    <row r="43" spans="1:8" x14ac:dyDescent="0.2">
      <c r="A43" s="1">
        <v>39</v>
      </c>
      <c r="B43" s="97" t="s">
        <v>36</v>
      </c>
      <c r="C43" s="91">
        <v>19</v>
      </c>
      <c r="D43" s="92">
        <v>4</v>
      </c>
      <c r="E43" s="98">
        <v>3</v>
      </c>
      <c r="F43" s="81">
        <f t="shared" si="2"/>
        <v>0.21052631578947367</v>
      </c>
      <c r="G43" s="82">
        <f t="shared" si="3"/>
        <v>6.333333333333333</v>
      </c>
      <c r="H43" s="83">
        <f t="shared" si="4"/>
        <v>1.3333333333333333</v>
      </c>
    </row>
    <row r="44" spans="1:8" x14ac:dyDescent="0.2">
      <c r="A44" s="1">
        <v>40</v>
      </c>
      <c r="B44" s="90" t="s">
        <v>37</v>
      </c>
      <c r="C44" s="91">
        <v>29</v>
      </c>
      <c r="D44" s="92">
        <v>12</v>
      </c>
      <c r="E44" s="98">
        <v>3</v>
      </c>
      <c r="F44" s="81">
        <f t="shared" si="2"/>
        <v>0.41379310344827586</v>
      </c>
      <c r="G44" s="82">
        <f t="shared" si="3"/>
        <v>9.6666666666666661</v>
      </c>
      <c r="H44" s="83">
        <f t="shared" si="4"/>
        <v>4</v>
      </c>
    </row>
    <row r="45" spans="1:8" x14ac:dyDescent="0.2">
      <c r="A45" s="1">
        <v>41</v>
      </c>
      <c r="B45" s="90" t="s">
        <v>38</v>
      </c>
      <c r="C45" s="91">
        <v>36</v>
      </c>
      <c r="D45" s="92">
        <v>11</v>
      </c>
      <c r="E45" s="92">
        <v>3</v>
      </c>
      <c r="F45" s="81">
        <f t="shared" si="2"/>
        <v>0.30555555555555558</v>
      </c>
      <c r="G45" s="82">
        <f t="shared" si="3"/>
        <v>12</v>
      </c>
      <c r="H45" s="83">
        <f t="shared" si="4"/>
        <v>3.6666666666666665</v>
      </c>
    </row>
    <row r="46" spans="1:8" x14ac:dyDescent="0.2">
      <c r="A46" s="1">
        <v>42</v>
      </c>
      <c r="B46" s="90" t="s">
        <v>39</v>
      </c>
      <c r="C46" s="91">
        <v>148</v>
      </c>
      <c r="D46" s="92">
        <v>10</v>
      </c>
      <c r="E46" s="92">
        <v>3</v>
      </c>
      <c r="F46" s="81">
        <f t="shared" si="2"/>
        <v>6.7567567567567571E-2</v>
      </c>
      <c r="G46" s="82">
        <f t="shared" si="3"/>
        <v>49.333333333333336</v>
      </c>
      <c r="H46" s="83">
        <f t="shared" si="4"/>
        <v>3.3333333333333335</v>
      </c>
    </row>
    <row r="47" spans="1:8" x14ac:dyDescent="0.2">
      <c r="A47" s="1">
        <v>43</v>
      </c>
      <c r="B47" s="90" t="s">
        <v>40</v>
      </c>
      <c r="C47" s="91">
        <v>46</v>
      </c>
      <c r="D47" s="92">
        <v>8</v>
      </c>
      <c r="E47" s="92">
        <v>4</v>
      </c>
      <c r="F47" s="81">
        <f t="shared" si="2"/>
        <v>0.17391304347826086</v>
      </c>
      <c r="G47" s="82">
        <f t="shared" si="3"/>
        <v>11.5</v>
      </c>
      <c r="H47" s="83">
        <f t="shared" si="4"/>
        <v>2</v>
      </c>
    </row>
    <row r="48" spans="1:8" x14ac:dyDescent="0.2">
      <c r="A48" s="1">
        <v>44</v>
      </c>
      <c r="B48" s="90" t="s">
        <v>41</v>
      </c>
      <c r="C48" s="91">
        <v>194</v>
      </c>
      <c r="D48" s="92">
        <v>51</v>
      </c>
      <c r="E48" s="92">
        <v>13</v>
      </c>
      <c r="F48" s="81">
        <f t="shared" si="2"/>
        <v>0.26288659793814434</v>
      </c>
      <c r="G48" s="82">
        <f t="shared" si="3"/>
        <v>14.923076923076923</v>
      </c>
      <c r="H48" s="83">
        <f t="shared" si="4"/>
        <v>3.9230769230769229</v>
      </c>
    </row>
    <row r="49" spans="1:8" x14ac:dyDescent="0.2">
      <c r="A49" s="1">
        <v>45</v>
      </c>
      <c r="B49" s="90" t="s">
        <v>42</v>
      </c>
      <c r="C49" s="91">
        <v>226</v>
      </c>
      <c r="D49" s="92">
        <v>46</v>
      </c>
      <c r="E49" s="92">
        <v>13</v>
      </c>
      <c r="F49" s="81">
        <f t="shared" si="2"/>
        <v>0.20353982300884957</v>
      </c>
      <c r="G49" s="82">
        <f t="shared" si="3"/>
        <v>17.384615384615383</v>
      </c>
      <c r="H49" s="83">
        <f t="shared" si="4"/>
        <v>3.5384615384615383</v>
      </c>
    </row>
    <row r="50" spans="1:8" x14ac:dyDescent="0.2">
      <c r="A50" s="1">
        <v>46</v>
      </c>
      <c r="B50" s="90" t="s">
        <v>43</v>
      </c>
      <c r="C50" s="91">
        <v>73</v>
      </c>
      <c r="D50" s="92">
        <v>21</v>
      </c>
      <c r="E50" s="92">
        <v>8</v>
      </c>
      <c r="F50" s="81">
        <f t="shared" si="2"/>
        <v>0.28767123287671231</v>
      </c>
      <c r="G50" s="82">
        <f t="shared" si="3"/>
        <v>9.125</v>
      </c>
      <c r="H50" s="83">
        <f t="shared" si="4"/>
        <v>2.625</v>
      </c>
    </row>
    <row r="51" spans="1:8" x14ac:dyDescent="0.2">
      <c r="A51" s="1">
        <v>47</v>
      </c>
      <c r="B51" s="90" t="s">
        <v>44</v>
      </c>
      <c r="C51" s="91">
        <v>321</v>
      </c>
      <c r="D51" s="92">
        <v>53</v>
      </c>
      <c r="E51" s="92">
        <v>23</v>
      </c>
      <c r="F51" s="81">
        <f t="shared" si="2"/>
        <v>0.16510903426791276</v>
      </c>
      <c r="G51" s="82">
        <f t="shared" si="3"/>
        <v>13.956521739130435</v>
      </c>
      <c r="H51" s="83">
        <f t="shared" si="4"/>
        <v>2.3043478260869565</v>
      </c>
    </row>
    <row r="52" spans="1:8" x14ac:dyDescent="0.2">
      <c r="A52" s="1">
        <v>48</v>
      </c>
      <c r="B52" s="90" t="s">
        <v>45</v>
      </c>
      <c r="C52" s="91">
        <v>176</v>
      </c>
      <c r="D52" s="92">
        <v>39</v>
      </c>
      <c r="E52" s="92">
        <v>16</v>
      </c>
      <c r="F52" s="81">
        <f t="shared" si="2"/>
        <v>0.22159090909090909</v>
      </c>
      <c r="G52" s="82">
        <f t="shared" si="3"/>
        <v>11</v>
      </c>
      <c r="H52" s="83">
        <f t="shared" si="4"/>
        <v>2.4375</v>
      </c>
    </row>
    <row r="53" spans="1:8" x14ac:dyDescent="0.2">
      <c r="A53" s="1">
        <v>49</v>
      </c>
      <c r="B53" s="90" t="s">
        <v>46</v>
      </c>
      <c r="C53" s="91">
        <v>37</v>
      </c>
      <c r="D53" s="92">
        <v>12</v>
      </c>
      <c r="E53" s="92">
        <v>35</v>
      </c>
      <c r="F53" s="81">
        <f t="shared" si="2"/>
        <v>0.32432432432432434</v>
      </c>
      <c r="G53" s="82">
        <f t="shared" si="3"/>
        <v>1.0571428571428572</v>
      </c>
      <c r="H53" s="83">
        <f t="shared" si="4"/>
        <v>0.34285714285714286</v>
      </c>
    </row>
    <row r="54" spans="1:8" x14ac:dyDescent="0.2">
      <c r="A54" s="1">
        <v>50</v>
      </c>
      <c r="B54" s="90" t="s">
        <v>47</v>
      </c>
      <c r="C54" s="91">
        <v>21</v>
      </c>
      <c r="D54" s="92">
        <v>7</v>
      </c>
      <c r="E54" s="92">
        <v>6</v>
      </c>
      <c r="F54" s="81">
        <f t="shared" si="2"/>
        <v>0.33333333333333331</v>
      </c>
      <c r="G54" s="82">
        <f t="shared" si="3"/>
        <v>3.5</v>
      </c>
      <c r="H54" s="83">
        <f t="shared" si="4"/>
        <v>1.1666666666666667</v>
      </c>
    </row>
    <row r="55" spans="1:8" x14ac:dyDescent="0.2">
      <c r="A55" s="1">
        <v>51</v>
      </c>
      <c r="B55" s="90" t="s">
        <v>48</v>
      </c>
      <c r="C55" s="91">
        <v>155</v>
      </c>
      <c r="D55" s="92">
        <v>26</v>
      </c>
      <c r="E55" s="92">
        <v>11</v>
      </c>
      <c r="F55" s="81">
        <f t="shared" si="2"/>
        <v>0.16774193548387098</v>
      </c>
      <c r="G55" s="82">
        <f t="shared" si="3"/>
        <v>14.090909090909092</v>
      </c>
      <c r="H55" s="83">
        <f t="shared" si="4"/>
        <v>2.3636363636363638</v>
      </c>
    </row>
    <row r="56" spans="1:8" x14ac:dyDescent="0.2">
      <c r="A56" s="1">
        <v>52</v>
      </c>
      <c r="B56" s="90" t="s">
        <v>49</v>
      </c>
      <c r="C56" s="91">
        <v>452</v>
      </c>
      <c r="D56" s="92">
        <v>61</v>
      </c>
      <c r="E56" s="92">
        <v>24</v>
      </c>
      <c r="F56" s="81">
        <f t="shared" si="2"/>
        <v>0.13495575221238937</v>
      </c>
      <c r="G56" s="82">
        <f t="shared" si="3"/>
        <v>18.833333333333332</v>
      </c>
      <c r="H56" s="83">
        <f t="shared" si="4"/>
        <v>2.5416666666666665</v>
      </c>
    </row>
    <row r="57" spans="1:8" x14ac:dyDescent="0.2">
      <c r="A57" s="1">
        <v>53</v>
      </c>
      <c r="B57" s="90" t="s">
        <v>50</v>
      </c>
      <c r="C57" s="91">
        <v>173</v>
      </c>
      <c r="D57" s="92">
        <v>44</v>
      </c>
      <c r="E57" s="92">
        <v>20</v>
      </c>
      <c r="F57" s="81">
        <f t="shared" si="2"/>
        <v>0.25433526011560692</v>
      </c>
      <c r="G57" s="82">
        <f t="shared" si="3"/>
        <v>8.65</v>
      </c>
      <c r="H57" s="83">
        <f t="shared" si="4"/>
        <v>2.2000000000000002</v>
      </c>
    </row>
    <row r="58" spans="1:8" x14ac:dyDescent="0.2">
      <c r="A58" s="1">
        <v>54</v>
      </c>
      <c r="B58" s="90" t="s">
        <v>51</v>
      </c>
      <c r="C58" s="91">
        <v>550</v>
      </c>
      <c r="D58" s="92">
        <v>147</v>
      </c>
      <c r="E58" s="92">
        <v>30</v>
      </c>
      <c r="F58" s="81">
        <f t="shared" si="2"/>
        <v>0.26727272727272727</v>
      </c>
      <c r="G58" s="82">
        <f t="shared" si="3"/>
        <v>18.333333333333332</v>
      </c>
      <c r="H58" s="83">
        <f t="shared" si="4"/>
        <v>4.9000000000000004</v>
      </c>
    </row>
    <row r="59" spans="1:8" x14ac:dyDescent="0.2">
      <c r="A59" s="1">
        <v>55</v>
      </c>
      <c r="B59" s="90" t="s">
        <v>52</v>
      </c>
      <c r="C59" s="91">
        <v>239</v>
      </c>
      <c r="D59" s="92">
        <v>57</v>
      </c>
      <c r="E59" s="92">
        <v>17</v>
      </c>
      <c r="F59" s="81">
        <f t="shared" si="2"/>
        <v>0.2384937238493724</v>
      </c>
      <c r="G59" s="82">
        <f t="shared" si="3"/>
        <v>14.058823529411764</v>
      </c>
      <c r="H59" s="83">
        <f t="shared" si="4"/>
        <v>3.3529411764705883</v>
      </c>
    </row>
    <row r="60" spans="1:8" x14ac:dyDescent="0.2">
      <c r="A60" s="1">
        <v>56</v>
      </c>
      <c r="B60" s="93" t="s">
        <v>53</v>
      </c>
      <c r="C60" s="94">
        <v>91</v>
      </c>
      <c r="D60" s="95">
        <v>8</v>
      </c>
      <c r="E60" s="92">
        <v>6</v>
      </c>
      <c r="F60" s="81">
        <f t="shared" si="2"/>
        <v>8.7912087912087919E-2</v>
      </c>
      <c r="G60" s="79">
        <f t="shared" si="3"/>
        <v>15.166666666666666</v>
      </c>
      <c r="H60" s="80">
        <f t="shared" si="4"/>
        <v>1.3333333333333333</v>
      </c>
    </row>
    <row r="61" spans="1:8" x14ac:dyDescent="0.2">
      <c r="A61" s="1">
        <v>57</v>
      </c>
      <c r="B61" s="93" t="s">
        <v>54</v>
      </c>
      <c r="C61" s="94">
        <v>93</v>
      </c>
      <c r="D61" s="95">
        <v>18</v>
      </c>
      <c r="E61" s="92">
        <v>8</v>
      </c>
      <c r="F61" s="81">
        <f t="shared" si="2"/>
        <v>0.19354838709677419</v>
      </c>
      <c r="G61" s="79">
        <f t="shared" si="3"/>
        <v>11.625</v>
      </c>
      <c r="H61" s="80">
        <f t="shared" si="4"/>
        <v>2.25</v>
      </c>
    </row>
    <row r="62" spans="1:8" hidden="1" x14ac:dyDescent="0.2">
      <c r="A62" s="1">
        <v>58</v>
      </c>
      <c r="B62" s="93" t="s">
        <v>55</v>
      </c>
      <c r="C62" s="94"/>
      <c r="D62" s="95"/>
      <c r="E62" s="95"/>
      <c r="F62" s="78" t="str">
        <f>IFERROR(D62/C62,"-")</f>
        <v>-</v>
      </c>
      <c r="G62" s="79" t="str">
        <f t="shared" si="3"/>
        <v>-</v>
      </c>
      <c r="H62" s="80" t="str">
        <f t="shared" si="4"/>
        <v>-</v>
      </c>
    </row>
    <row r="63" spans="1:8" ht="16" x14ac:dyDescent="0.2">
      <c r="B63" s="4" t="s">
        <v>55</v>
      </c>
      <c r="E63" s="73"/>
      <c r="F63" s="72" t="s">
        <v>55</v>
      </c>
      <c r="G63" s="74" t="s">
        <v>55</v>
      </c>
      <c r="H63" s="74" t="s">
        <v>55</v>
      </c>
    </row>
    <row r="64" spans="1:8" ht="16" x14ac:dyDescent="0.2">
      <c r="A64" s="1" t="s">
        <v>55</v>
      </c>
      <c r="B64" s="4" t="s">
        <v>55</v>
      </c>
      <c r="E64" s="73"/>
      <c r="F64" s="72" t="s">
        <v>55</v>
      </c>
      <c r="G64" s="74" t="s">
        <v>55</v>
      </c>
      <c r="H64" s="74" t="s">
        <v>55</v>
      </c>
    </row>
    <row r="65" spans="1:8" x14ac:dyDescent="0.2">
      <c r="A65" s="1" t="s">
        <v>55</v>
      </c>
      <c r="B65" s="4" t="s">
        <v>55</v>
      </c>
      <c r="E65" s="4" t="s">
        <v>55</v>
      </c>
      <c r="F65" s="72" t="s">
        <v>55</v>
      </c>
      <c r="G65" s="74" t="s">
        <v>55</v>
      </c>
      <c r="H65" s="74" t="s">
        <v>55</v>
      </c>
    </row>
    <row r="66" spans="1:8" x14ac:dyDescent="0.2">
      <c r="A66" s="1" t="s">
        <v>55</v>
      </c>
      <c r="B66" s="4" t="s">
        <v>55</v>
      </c>
      <c r="C66" s="4" t="s">
        <v>55</v>
      </c>
      <c r="D66" s="4" t="s">
        <v>55</v>
      </c>
      <c r="E66" s="4" t="s">
        <v>55</v>
      </c>
      <c r="F66" s="72" t="s">
        <v>55</v>
      </c>
      <c r="G66" s="74" t="s">
        <v>55</v>
      </c>
      <c r="H66" s="74" t="s">
        <v>55</v>
      </c>
    </row>
    <row r="67" spans="1:8" x14ac:dyDescent="0.2">
      <c r="A67" s="1" t="s">
        <v>55</v>
      </c>
      <c r="B67" s="4" t="s">
        <v>55</v>
      </c>
      <c r="C67" s="4" t="s">
        <v>55</v>
      </c>
      <c r="D67" s="74" t="s">
        <v>55</v>
      </c>
      <c r="E67" s="4" t="s">
        <v>55</v>
      </c>
      <c r="F67" s="72" t="s">
        <v>55</v>
      </c>
      <c r="G67" s="74" t="s">
        <v>55</v>
      </c>
      <c r="H67" s="74" t="s">
        <v>55</v>
      </c>
    </row>
    <row r="68" spans="1:8" x14ac:dyDescent="0.2">
      <c r="A68" s="1" t="s">
        <v>55</v>
      </c>
      <c r="B68" s="4" t="s">
        <v>55</v>
      </c>
      <c r="C68" s="4" t="s">
        <v>55</v>
      </c>
      <c r="D68" s="74" t="s">
        <v>55</v>
      </c>
      <c r="E68" s="4" t="s">
        <v>55</v>
      </c>
      <c r="F68" s="72" t="s">
        <v>55</v>
      </c>
      <c r="G68" s="74" t="s">
        <v>55</v>
      </c>
      <c r="H68" s="74" t="s">
        <v>55</v>
      </c>
    </row>
    <row r="69" spans="1:8" x14ac:dyDescent="0.2">
      <c r="A69" s="1" t="s">
        <v>55</v>
      </c>
      <c r="B69" s="4" t="s">
        <v>55</v>
      </c>
      <c r="C69" s="4" t="s">
        <v>55</v>
      </c>
      <c r="D69" s="4" t="s">
        <v>55</v>
      </c>
      <c r="E69" s="4" t="s">
        <v>55</v>
      </c>
      <c r="F69" s="72" t="s">
        <v>55</v>
      </c>
      <c r="G69" s="74" t="s">
        <v>55</v>
      </c>
      <c r="H69" s="74" t="s">
        <v>55</v>
      </c>
    </row>
    <row r="70" spans="1:8" hidden="1" x14ac:dyDescent="0.2">
      <c r="B70" s="99"/>
      <c r="C70" s="91"/>
      <c r="D70" s="92"/>
      <c r="F70" s="72"/>
      <c r="G70" s="74"/>
      <c r="H70" s="74"/>
    </row>
    <row r="71" spans="1:8" hidden="1" x14ac:dyDescent="0.2">
      <c r="B71" s="99"/>
      <c r="C71" s="91"/>
      <c r="D71" s="92"/>
      <c r="F71" s="72"/>
      <c r="G71" s="74"/>
      <c r="H71" s="74"/>
    </row>
    <row r="72" spans="1:8" hidden="1" x14ac:dyDescent="0.2">
      <c r="B72" s="87"/>
      <c r="C72" s="88"/>
      <c r="D72" s="89"/>
      <c r="F72" s="72"/>
      <c r="G72" s="74"/>
      <c r="H72" s="74"/>
    </row>
    <row r="73" spans="1:8" x14ac:dyDescent="0.2">
      <c r="A73" s="1" t="s">
        <v>55</v>
      </c>
      <c r="B73" s="4" t="s">
        <v>55</v>
      </c>
      <c r="C73" s="4" t="s">
        <v>55</v>
      </c>
      <c r="D73" s="4" t="s">
        <v>55</v>
      </c>
      <c r="E73" s="4" t="s">
        <v>55</v>
      </c>
      <c r="F73" s="72" t="s">
        <v>55</v>
      </c>
      <c r="G73" s="74" t="s">
        <v>55</v>
      </c>
      <c r="H73" s="74" t="s">
        <v>55</v>
      </c>
    </row>
    <row r="74" spans="1:8" x14ac:dyDescent="0.2">
      <c r="A74" s="1" t="s">
        <v>55</v>
      </c>
      <c r="B74" s="4" t="s">
        <v>55</v>
      </c>
      <c r="C74" s="4" t="s">
        <v>55</v>
      </c>
      <c r="D74" s="4" t="s">
        <v>55</v>
      </c>
      <c r="E74" s="4" t="s">
        <v>55</v>
      </c>
      <c r="F74" s="72" t="s">
        <v>55</v>
      </c>
      <c r="G74" s="74" t="s">
        <v>55</v>
      </c>
      <c r="H74" s="74" t="s">
        <v>55</v>
      </c>
    </row>
    <row r="75" spans="1:8" x14ac:dyDescent="0.2">
      <c r="A75" s="1" t="s">
        <v>55</v>
      </c>
      <c r="B75" s="4" t="s">
        <v>55</v>
      </c>
      <c r="C75" s="4" t="s">
        <v>55</v>
      </c>
      <c r="D75" s="4" t="s">
        <v>55</v>
      </c>
      <c r="E75" s="4" t="s">
        <v>55</v>
      </c>
      <c r="F75" s="72" t="s">
        <v>55</v>
      </c>
      <c r="G75" s="74" t="s">
        <v>55</v>
      </c>
      <c r="H75" s="74" t="s">
        <v>55</v>
      </c>
    </row>
    <row r="76" spans="1:8" x14ac:dyDescent="0.2">
      <c r="A76" s="1" t="s">
        <v>55</v>
      </c>
      <c r="B76" s="4" t="s">
        <v>55</v>
      </c>
      <c r="C76" s="4" t="s">
        <v>55</v>
      </c>
      <c r="D76" s="4" t="s">
        <v>55</v>
      </c>
      <c r="E76" s="4" t="s">
        <v>55</v>
      </c>
      <c r="F76" s="72" t="s">
        <v>55</v>
      </c>
      <c r="G76" s="74" t="s">
        <v>55</v>
      </c>
      <c r="H76" s="74" t="s">
        <v>55</v>
      </c>
    </row>
    <row r="77" spans="1:8" x14ac:dyDescent="0.2">
      <c r="A77" s="1" t="s">
        <v>55</v>
      </c>
      <c r="B77" s="4" t="s">
        <v>55</v>
      </c>
      <c r="C77" s="4" t="s">
        <v>55</v>
      </c>
      <c r="D77" s="4" t="s">
        <v>55</v>
      </c>
      <c r="E77" s="4" t="s">
        <v>55</v>
      </c>
      <c r="F77" s="72" t="s">
        <v>55</v>
      </c>
      <c r="G77" s="74" t="s">
        <v>55</v>
      </c>
      <c r="H77" s="74" t="s">
        <v>55</v>
      </c>
    </row>
    <row r="78" spans="1:8" x14ac:dyDescent="0.2">
      <c r="A78" s="1" t="s">
        <v>55</v>
      </c>
      <c r="B78" s="4" t="s">
        <v>55</v>
      </c>
      <c r="C78" s="4" t="s">
        <v>55</v>
      </c>
      <c r="D78" s="4" t="s">
        <v>55</v>
      </c>
      <c r="E78" s="4" t="s">
        <v>55</v>
      </c>
      <c r="F78" s="72" t="s">
        <v>55</v>
      </c>
      <c r="G78" s="74" t="s">
        <v>55</v>
      </c>
      <c r="H78" s="74" t="s">
        <v>55</v>
      </c>
    </row>
    <row r="79" spans="1:8" x14ac:dyDescent="0.2">
      <c r="A79" s="1" t="s">
        <v>55</v>
      </c>
      <c r="B79" s="4" t="s">
        <v>55</v>
      </c>
      <c r="C79" s="4" t="s">
        <v>55</v>
      </c>
      <c r="D79" s="4" t="s">
        <v>55</v>
      </c>
      <c r="E79" s="4" t="s">
        <v>55</v>
      </c>
      <c r="F79" s="72" t="s">
        <v>55</v>
      </c>
      <c r="G79" s="74" t="s">
        <v>55</v>
      </c>
      <c r="H79" s="74" t="s">
        <v>55</v>
      </c>
    </row>
    <row r="80" spans="1:8" x14ac:dyDescent="0.2">
      <c r="A80" s="1" t="s">
        <v>55</v>
      </c>
      <c r="B80" s="4" t="s">
        <v>55</v>
      </c>
      <c r="C80" s="4" t="s">
        <v>55</v>
      </c>
      <c r="D80" s="4" t="s">
        <v>55</v>
      </c>
      <c r="E80" s="4" t="s">
        <v>55</v>
      </c>
      <c r="F80" s="72" t="s">
        <v>55</v>
      </c>
      <c r="G80" s="74" t="s">
        <v>55</v>
      </c>
      <c r="H80" s="74" t="s">
        <v>55</v>
      </c>
    </row>
    <row r="81" spans="1:8" x14ac:dyDescent="0.2">
      <c r="A81" s="1" t="s">
        <v>55</v>
      </c>
      <c r="B81" s="4" t="s">
        <v>55</v>
      </c>
      <c r="C81" s="4" t="s">
        <v>55</v>
      </c>
      <c r="D81" s="4" t="s">
        <v>55</v>
      </c>
      <c r="E81" s="4" t="s">
        <v>55</v>
      </c>
      <c r="F81" s="72" t="s">
        <v>55</v>
      </c>
      <c r="G81" s="74" t="s">
        <v>55</v>
      </c>
      <c r="H81" s="74" t="s">
        <v>55</v>
      </c>
    </row>
    <row r="82" spans="1:8" x14ac:dyDescent="0.2">
      <c r="A82" s="1" t="s">
        <v>55</v>
      </c>
      <c r="B82" s="4" t="s">
        <v>55</v>
      </c>
      <c r="C82" s="4" t="s">
        <v>55</v>
      </c>
      <c r="D82" s="4" t="s">
        <v>55</v>
      </c>
      <c r="E82" s="4" t="s">
        <v>55</v>
      </c>
      <c r="F82" s="72" t="s">
        <v>55</v>
      </c>
      <c r="G82" s="74" t="s">
        <v>55</v>
      </c>
      <c r="H82" s="74" t="s">
        <v>55</v>
      </c>
    </row>
    <row r="83" spans="1:8" x14ac:dyDescent="0.2">
      <c r="A83" s="1" t="s">
        <v>55</v>
      </c>
      <c r="B83" s="4" t="s">
        <v>55</v>
      </c>
      <c r="C83" s="4" t="s">
        <v>55</v>
      </c>
      <c r="D83" s="4" t="s">
        <v>55</v>
      </c>
      <c r="E83" s="4" t="s">
        <v>55</v>
      </c>
      <c r="F83" s="72" t="s">
        <v>55</v>
      </c>
      <c r="G83" s="74" t="s">
        <v>55</v>
      </c>
      <c r="H83" s="74" t="s">
        <v>55</v>
      </c>
    </row>
    <row r="84" spans="1:8" x14ac:dyDescent="0.2">
      <c r="A84" s="1" t="s">
        <v>55</v>
      </c>
      <c r="B84" s="4" t="s">
        <v>55</v>
      </c>
      <c r="C84" s="4" t="s">
        <v>55</v>
      </c>
      <c r="D84" s="4" t="s">
        <v>55</v>
      </c>
      <c r="E84" s="4" t="s">
        <v>55</v>
      </c>
      <c r="F84" s="72" t="s">
        <v>55</v>
      </c>
      <c r="G84" s="74" t="s">
        <v>55</v>
      </c>
      <c r="H84" s="74" t="s">
        <v>55</v>
      </c>
    </row>
    <row r="85" spans="1:8" x14ac:dyDescent="0.2">
      <c r="A85" s="1" t="s">
        <v>55</v>
      </c>
      <c r="B85" s="4" t="s">
        <v>55</v>
      </c>
      <c r="C85" s="4" t="s">
        <v>55</v>
      </c>
      <c r="D85" s="4" t="s">
        <v>55</v>
      </c>
      <c r="E85" s="4" t="s">
        <v>55</v>
      </c>
      <c r="F85" s="72" t="s">
        <v>55</v>
      </c>
      <c r="G85" s="74" t="s">
        <v>55</v>
      </c>
      <c r="H85" s="74" t="s">
        <v>55</v>
      </c>
    </row>
    <row r="86" spans="1:8" x14ac:dyDescent="0.2">
      <c r="A86" s="1" t="s">
        <v>55</v>
      </c>
      <c r="B86" s="4" t="s">
        <v>55</v>
      </c>
      <c r="C86" s="4" t="s">
        <v>55</v>
      </c>
      <c r="D86" s="4" t="s">
        <v>55</v>
      </c>
      <c r="E86" s="4" t="s">
        <v>55</v>
      </c>
      <c r="F86" s="72" t="s">
        <v>55</v>
      </c>
      <c r="G86" s="74" t="s">
        <v>55</v>
      </c>
      <c r="H86" s="74" t="s">
        <v>55</v>
      </c>
    </row>
    <row r="87" spans="1:8" x14ac:dyDescent="0.2">
      <c r="A87" s="1" t="s">
        <v>55</v>
      </c>
      <c r="B87" s="4" t="s">
        <v>55</v>
      </c>
      <c r="C87" s="4" t="s">
        <v>55</v>
      </c>
      <c r="D87" s="4" t="s">
        <v>55</v>
      </c>
      <c r="E87" s="4" t="s">
        <v>55</v>
      </c>
      <c r="F87" s="72" t="s">
        <v>55</v>
      </c>
      <c r="G87" s="74" t="s">
        <v>55</v>
      </c>
      <c r="H87" s="74" t="s">
        <v>55</v>
      </c>
    </row>
    <row r="88" spans="1:8" x14ac:dyDescent="0.2">
      <c r="A88" s="1" t="s">
        <v>55</v>
      </c>
      <c r="B88" s="4" t="s">
        <v>55</v>
      </c>
      <c r="C88" s="4" t="s">
        <v>55</v>
      </c>
      <c r="D88" s="4" t="s">
        <v>55</v>
      </c>
      <c r="E88" s="4" t="s">
        <v>55</v>
      </c>
      <c r="F88" s="72" t="s">
        <v>55</v>
      </c>
      <c r="G88" s="74" t="s">
        <v>55</v>
      </c>
      <c r="H88" s="74" t="s">
        <v>55</v>
      </c>
    </row>
    <row r="89" spans="1:8" x14ac:dyDescent="0.2">
      <c r="A89" s="1" t="s">
        <v>55</v>
      </c>
      <c r="B89" s="4" t="s">
        <v>55</v>
      </c>
      <c r="C89" s="4" t="s">
        <v>55</v>
      </c>
      <c r="D89" s="4" t="s">
        <v>55</v>
      </c>
      <c r="E89" s="4" t="s">
        <v>55</v>
      </c>
      <c r="F89" s="72" t="s">
        <v>55</v>
      </c>
      <c r="G89" s="74" t="s">
        <v>55</v>
      </c>
      <c r="H89" s="74" t="s">
        <v>55</v>
      </c>
    </row>
    <row r="90" spans="1:8" x14ac:dyDescent="0.2">
      <c r="A90" s="1" t="s">
        <v>55</v>
      </c>
      <c r="B90" s="4" t="s">
        <v>55</v>
      </c>
      <c r="C90" s="4" t="s">
        <v>55</v>
      </c>
      <c r="D90" s="4" t="s">
        <v>55</v>
      </c>
      <c r="E90" s="4" t="s">
        <v>55</v>
      </c>
      <c r="F90" s="72" t="s">
        <v>55</v>
      </c>
      <c r="G90" s="74" t="s">
        <v>55</v>
      </c>
      <c r="H90" s="74" t="s">
        <v>55</v>
      </c>
    </row>
    <row r="91" spans="1:8" x14ac:dyDescent="0.2">
      <c r="A91" s="1" t="s">
        <v>55</v>
      </c>
      <c r="B91" s="4" t="s">
        <v>55</v>
      </c>
      <c r="C91" s="4" t="s">
        <v>55</v>
      </c>
      <c r="D91" s="4" t="s">
        <v>55</v>
      </c>
      <c r="E91" s="4" t="s">
        <v>55</v>
      </c>
      <c r="F91" s="72" t="s">
        <v>55</v>
      </c>
      <c r="G91" s="74" t="s">
        <v>55</v>
      </c>
      <c r="H91" s="74" t="s">
        <v>55</v>
      </c>
    </row>
    <row r="92" spans="1:8" x14ac:dyDescent="0.2">
      <c r="A92" s="1" t="s">
        <v>55</v>
      </c>
      <c r="B92" s="4" t="s">
        <v>55</v>
      </c>
      <c r="C92" s="4" t="s">
        <v>55</v>
      </c>
      <c r="D92" s="4" t="s">
        <v>55</v>
      </c>
      <c r="E92" s="4" t="s">
        <v>55</v>
      </c>
      <c r="F92" s="72" t="s">
        <v>55</v>
      </c>
      <c r="G92" s="74" t="s">
        <v>55</v>
      </c>
      <c r="H92" s="74" t="s">
        <v>55</v>
      </c>
    </row>
    <row r="93" spans="1:8" x14ac:dyDescent="0.2">
      <c r="A93" s="1" t="s">
        <v>55</v>
      </c>
      <c r="B93" s="4" t="s">
        <v>55</v>
      </c>
      <c r="C93" s="4" t="s">
        <v>55</v>
      </c>
      <c r="D93" s="4" t="s">
        <v>55</v>
      </c>
      <c r="E93" s="4" t="s">
        <v>55</v>
      </c>
      <c r="F93" s="72" t="s">
        <v>55</v>
      </c>
      <c r="G93" s="74" t="s">
        <v>55</v>
      </c>
      <c r="H93" s="74" t="s">
        <v>55</v>
      </c>
    </row>
    <row r="94" spans="1:8" x14ac:dyDescent="0.2">
      <c r="A94" s="1" t="s">
        <v>55</v>
      </c>
      <c r="B94" s="4" t="s">
        <v>55</v>
      </c>
      <c r="C94" s="4" t="s">
        <v>55</v>
      </c>
      <c r="D94" s="4" t="s">
        <v>55</v>
      </c>
      <c r="E94" s="4" t="s">
        <v>55</v>
      </c>
      <c r="F94" s="72" t="s">
        <v>55</v>
      </c>
      <c r="G94" s="74" t="s">
        <v>55</v>
      </c>
      <c r="H94" s="74" t="s">
        <v>55</v>
      </c>
    </row>
    <row r="95" spans="1:8" x14ac:dyDescent="0.2">
      <c r="A95" s="1" t="s">
        <v>55</v>
      </c>
      <c r="B95" s="4" t="s">
        <v>55</v>
      </c>
      <c r="C95" s="4" t="s">
        <v>55</v>
      </c>
      <c r="D95" s="4" t="s">
        <v>55</v>
      </c>
      <c r="E95" s="4" t="s">
        <v>55</v>
      </c>
      <c r="F95" s="72" t="s">
        <v>55</v>
      </c>
      <c r="G95" s="74" t="s">
        <v>55</v>
      </c>
      <c r="H95" s="74" t="s">
        <v>55</v>
      </c>
    </row>
    <row r="96" spans="1:8" x14ac:dyDescent="0.2">
      <c r="A96" s="1" t="s">
        <v>55</v>
      </c>
      <c r="B96" s="4" t="s">
        <v>55</v>
      </c>
      <c r="C96" s="4" t="s">
        <v>55</v>
      </c>
      <c r="D96" s="4" t="s">
        <v>55</v>
      </c>
      <c r="E96" s="4" t="s">
        <v>55</v>
      </c>
      <c r="F96" s="72" t="s">
        <v>55</v>
      </c>
      <c r="G96" s="74" t="s">
        <v>55</v>
      </c>
      <c r="H96" s="74" t="s">
        <v>55</v>
      </c>
    </row>
    <row r="97" spans="1:8" x14ac:dyDescent="0.2">
      <c r="A97" s="1" t="s">
        <v>55</v>
      </c>
      <c r="B97" s="4" t="s">
        <v>55</v>
      </c>
      <c r="C97" s="4" t="s">
        <v>55</v>
      </c>
      <c r="D97" s="4" t="s">
        <v>55</v>
      </c>
      <c r="E97" s="4" t="s">
        <v>55</v>
      </c>
      <c r="F97" s="72" t="s">
        <v>55</v>
      </c>
      <c r="G97" s="74" t="s">
        <v>55</v>
      </c>
      <c r="H97" s="74" t="s">
        <v>55</v>
      </c>
    </row>
    <row r="98" spans="1:8" x14ac:dyDescent="0.2">
      <c r="A98" s="1" t="s">
        <v>55</v>
      </c>
      <c r="B98" s="4" t="s">
        <v>55</v>
      </c>
      <c r="C98" s="4" t="s">
        <v>55</v>
      </c>
      <c r="D98" s="4" t="s">
        <v>55</v>
      </c>
      <c r="E98" s="4" t="s">
        <v>55</v>
      </c>
      <c r="F98" s="72" t="s">
        <v>55</v>
      </c>
      <c r="G98" s="74" t="s">
        <v>55</v>
      </c>
      <c r="H98" s="74" t="s">
        <v>55</v>
      </c>
    </row>
    <row r="99" spans="1:8" x14ac:dyDescent="0.2">
      <c r="A99" s="1" t="s">
        <v>55</v>
      </c>
      <c r="B99" s="4" t="s">
        <v>55</v>
      </c>
      <c r="C99" s="4" t="s">
        <v>55</v>
      </c>
      <c r="D99" s="4" t="s">
        <v>55</v>
      </c>
      <c r="E99" s="4" t="s">
        <v>55</v>
      </c>
      <c r="F99" s="72" t="s">
        <v>55</v>
      </c>
      <c r="G99" s="74" t="s">
        <v>55</v>
      </c>
      <c r="H99" s="74" t="s">
        <v>55</v>
      </c>
    </row>
    <row r="100" spans="1:8" x14ac:dyDescent="0.2">
      <c r="A100" s="1" t="s">
        <v>55</v>
      </c>
      <c r="B100" s="4" t="s">
        <v>55</v>
      </c>
      <c r="C100" s="4" t="s">
        <v>55</v>
      </c>
      <c r="D100" s="4" t="s">
        <v>55</v>
      </c>
      <c r="E100" s="4" t="s">
        <v>55</v>
      </c>
      <c r="F100" s="72" t="s">
        <v>55</v>
      </c>
      <c r="G100" s="74" t="s">
        <v>55</v>
      </c>
      <c r="H100" s="74" t="s">
        <v>55</v>
      </c>
    </row>
    <row r="101" spans="1:8" x14ac:dyDescent="0.2">
      <c r="A101" s="1" t="s">
        <v>55</v>
      </c>
      <c r="B101" s="4" t="s">
        <v>55</v>
      </c>
      <c r="C101" s="4" t="s">
        <v>55</v>
      </c>
      <c r="D101" s="4" t="s">
        <v>55</v>
      </c>
      <c r="E101" s="4" t="s">
        <v>55</v>
      </c>
      <c r="F101" s="72" t="s">
        <v>55</v>
      </c>
      <c r="G101" s="74" t="s">
        <v>55</v>
      </c>
      <c r="H101" s="74" t="s">
        <v>55</v>
      </c>
    </row>
    <row r="102" spans="1:8" x14ac:dyDescent="0.2">
      <c r="A102" s="1" t="s">
        <v>55</v>
      </c>
      <c r="B102" s="4" t="s">
        <v>55</v>
      </c>
      <c r="C102" s="4" t="s">
        <v>55</v>
      </c>
      <c r="D102" s="4" t="s">
        <v>55</v>
      </c>
      <c r="E102" s="4" t="s">
        <v>55</v>
      </c>
      <c r="F102" s="72" t="s">
        <v>55</v>
      </c>
      <c r="G102" s="74" t="s">
        <v>55</v>
      </c>
      <c r="H102" s="74" t="s">
        <v>55</v>
      </c>
    </row>
    <row r="103" spans="1:8" x14ac:dyDescent="0.2">
      <c r="A103" s="1" t="s">
        <v>55</v>
      </c>
      <c r="B103" s="4" t="s">
        <v>55</v>
      </c>
      <c r="C103" s="4" t="s">
        <v>55</v>
      </c>
      <c r="D103" s="4" t="s">
        <v>55</v>
      </c>
      <c r="E103" s="4" t="s">
        <v>55</v>
      </c>
      <c r="F103" s="72" t="s">
        <v>55</v>
      </c>
      <c r="G103" s="74" t="s">
        <v>55</v>
      </c>
      <c r="H103" s="74" t="s">
        <v>55</v>
      </c>
    </row>
    <row r="104" spans="1:8" x14ac:dyDescent="0.2">
      <c r="A104" s="1" t="s">
        <v>55</v>
      </c>
      <c r="B104" s="4" t="s">
        <v>55</v>
      </c>
      <c r="C104" s="4" t="s">
        <v>55</v>
      </c>
      <c r="D104" s="4" t="s">
        <v>55</v>
      </c>
      <c r="E104" s="4" t="s">
        <v>55</v>
      </c>
      <c r="F104" s="72" t="s">
        <v>55</v>
      </c>
      <c r="G104" s="74" t="s">
        <v>55</v>
      </c>
      <c r="H104" s="74" t="s">
        <v>55</v>
      </c>
    </row>
    <row r="105" spans="1:8" x14ac:dyDescent="0.2">
      <c r="A105" s="1" t="s">
        <v>55</v>
      </c>
      <c r="B105" s="4" t="s">
        <v>55</v>
      </c>
      <c r="C105" s="4" t="s">
        <v>55</v>
      </c>
      <c r="D105" s="4" t="s">
        <v>55</v>
      </c>
      <c r="E105" s="4" t="s">
        <v>55</v>
      </c>
      <c r="F105" s="72" t="s">
        <v>55</v>
      </c>
      <c r="G105" s="74" t="s">
        <v>55</v>
      </c>
      <c r="H105" s="74" t="s">
        <v>55</v>
      </c>
    </row>
    <row r="106" spans="1:8" x14ac:dyDescent="0.2">
      <c r="A106" s="1" t="s">
        <v>55</v>
      </c>
    </row>
  </sheetData>
  <sortState xmlns:xlrd2="http://schemas.microsoft.com/office/spreadsheetml/2017/richdata2" ref="B5:H62">
    <sortCondition ref="B5:B62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</vt:lpstr>
      <vt:lpstr>2024 YTD</vt:lpstr>
      <vt:lpstr>2023 YTD</vt:lpstr>
      <vt:lpstr>WORKSHEET</vt:lpstr>
      <vt:lpstr>'2023 YTD'!Print_Area</vt:lpstr>
      <vt:lpstr>'2024 YTD'!Print_Area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Scheffer</dc:creator>
  <cp:lastModifiedBy>Ryan Scheffer</cp:lastModifiedBy>
  <dcterms:created xsi:type="dcterms:W3CDTF">2022-12-16T12:24:23Z</dcterms:created>
  <dcterms:modified xsi:type="dcterms:W3CDTF">2024-12-04T22:32:08Z</dcterms:modified>
</cp:coreProperties>
</file>