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yanscheffer/Dropbox/Ryan/Reports/*Current Reports/"/>
    </mc:Choice>
  </mc:AlternateContent>
  <xr:revisionPtr revIDLastSave="0" documentId="13_ncr:1_{3C8B1C64-9881-CE43-942F-282DB274AC0F}" xr6:coauthVersionLast="47" xr6:coauthVersionMax="47" xr10:uidLastSave="{00000000-0000-0000-0000-000000000000}"/>
  <bookViews>
    <workbookView xWindow="-17900" yWindow="-20940" windowWidth="28100" windowHeight="20940" xr2:uid="{E37F14D5-618A-8449-B739-1D908E51593B}"/>
  </bookViews>
  <sheets>
    <sheet name="Report" sheetId="1" r:id="rId1"/>
    <sheet name="WORKSHEET" sheetId="2" state="hidden" r:id="rId2"/>
  </sheets>
  <definedNames>
    <definedName name="_xlnm.Print_Area" localSheetId="0">Report!$C$2:$M$75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45" i="1" l="1"/>
  <c r="P245" i="1"/>
  <c r="L245" i="1"/>
  <c r="K245" i="1"/>
  <c r="J245" i="1"/>
  <c r="H245" i="1"/>
  <c r="G245" i="1"/>
  <c r="E245" i="1"/>
  <c r="D245" i="1"/>
  <c r="L263" i="1"/>
  <c r="L261" i="1"/>
  <c r="I260" i="1"/>
  <c r="K258" i="1"/>
  <c r="K257" i="1"/>
  <c r="K256" i="1"/>
  <c r="I246" i="1"/>
  <c r="I245" i="1"/>
  <c r="N245" i="1" s="1"/>
  <c r="L242" i="1"/>
  <c r="J242" i="1"/>
  <c r="I239" i="1"/>
  <c r="I237" i="1"/>
  <c r="K235" i="1"/>
  <c r="J230" i="1"/>
  <c r="I225" i="1"/>
  <c r="L223" i="1"/>
  <c r="K223" i="1"/>
  <c r="L222" i="1"/>
  <c r="K222" i="1"/>
  <c r="J222" i="1"/>
  <c r="L220" i="1"/>
  <c r="L218" i="1"/>
  <c r="K218" i="1"/>
  <c r="I218" i="1"/>
  <c r="I213" i="1"/>
  <c r="K211" i="1"/>
  <c r="K210" i="1"/>
  <c r="J208" i="1"/>
  <c r="I208" i="1"/>
  <c r="K208" i="1"/>
  <c r="I248" i="1"/>
  <c r="J218" i="1"/>
  <c r="G235" i="1"/>
  <c r="S225" i="1"/>
  <c r="P225" i="1"/>
  <c r="E225" i="1"/>
  <c r="D225" i="1"/>
  <c r="C2" i="1"/>
  <c r="K244" i="1" l="1"/>
  <c r="L251" i="1"/>
  <c r="J235" i="1"/>
  <c r="J239" i="1"/>
  <c r="K234" i="1"/>
  <c r="J257" i="1"/>
  <c r="K255" i="1"/>
  <c r="H218" i="1"/>
  <c r="L235" i="1"/>
  <c r="J246" i="1"/>
  <c r="K253" i="1"/>
  <c r="H256" i="1"/>
  <c r="I244" i="1"/>
  <c r="K246" i="1"/>
  <c r="J256" i="1"/>
  <c r="K262" i="1"/>
  <c r="L208" i="1"/>
  <c r="J244" i="1"/>
  <c r="L246" i="1"/>
  <c r="L256" i="1"/>
  <c r="G212" i="1"/>
  <c r="H236" i="1"/>
  <c r="J212" i="1"/>
  <c r="I231" i="1"/>
  <c r="J236" i="1"/>
  <c r="J229" i="1"/>
  <c r="K229" i="1"/>
  <c r="K250" i="1"/>
  <c r="H216" i="1"/>
  <c r="L217" i="1"/>
  <c r="J231" i="1"/>
  <c r="L241" i="1"/>
  <c r="J243" i="1"/>
  <c r="I259" i="1"/>
  <c r="L262" i="1"/>
  <c r="I229" i="1"/>
  <c r="J259" i="1"/>
  <c r="G209" i="1"/>
  <c r="I209" i="1"/>
  <c r="K219" i="1"/>
  <c r="L224" i="1"/>
  <c r="K231" i="1"/>
  <c r="I233" i="1"/>
  <c r="J238" i="1"/>
  <c r="K252" i="1"/>
  <c r="J209" i="1"/>
  <c r="I216" i="1"/>
  <c r="L219" i="1"/>
  <c r="J233" i="1"/>
  <c r="I240" i="1"/>
  <c r="L243" i="1"/>
  <c r="H251" i="1"/>
  <c r="K259" i="1"/>
  <c r="I261" i="1"/>
  <c r="I217" i="1"/>
  <c r="H243" i="1"/>
  <c r="H214" i="1"/>
  <c r="J241" i="1"/>
  <c r="H247" i="1"/>
  <c r="J216" i="1"/>
  <c r="H225" i="1"/>
  <c r="N225" i="1" s="1"/>
  <c r="K233" i="1"/>
  <c r="I235" i="1"/>
  <c r="J240" i="1"/>
  <c r="H242" i="1"/>
  <c r="J249" i="1"/>
  <c r="K254" i="1"/>
  <c r="I256" i="1"/>
  <c r="K261" i="1"/>
  <c r="I263" i="1"/>
  <c r="K240" i="1"/>
  <c r="K249" i="1"/>
  <c r="I258" i="1"/>
  <c r="J263" i="1"/>
  <c r="K263" i="1"/>
  <c r="H234" i="1"/>
  <c r="L244" i="1"/>
  <c r="G257" i="1"/>
  <c r="I234" i="1"/>
  <c r="L257" i="1"/>
  <c r="G208" i="1"/>
  <c r="H211" i="1"/>
  <c r="J234" i="1"/>
  <c r="L211" i="1"/>
  <c r="I222" i="1"/>
  <c r="L234" i="1"/>
  <c r="L253" i="1"/>
  <c r="J258" i="1"/>
  <c r="L258" i="1"/>
  <c r="J220" i="1"/>
  <c r="J214" i="1"/>
  <c r="H223" i="1"/>
  <c r="J247" i="1"/>
  <c r="J260" i="1"/>
  <c r="J237" i="1"/>
  <c r="L233" i="1"/>
  <c r="L237" i="1"/>
  <c r="J232" i="1"/>
  <c r="G223" i="1"/>
  <c r="L213" i="1"/>
  <c r="J225" i="1"/>
  <c r="K230" i="1"/>
  <c r="I210" i="1"/>
  <c r="K225" i="1"/>
  <c r="L230" i="1"/>
  <c r="I255" i="1"/>
  <c r="I253" i="1"/>
  <c r="J255" i="1"/>
  <c r="G211" i="1"/>
  <c r="L225" i="1"/>
  <c r="G220" i="1"/>
  <c r="J253" i="1"/>
  <c r="L255" i="1"/>
  <c r="K213" i="1"/>
  <c r="J210" i="1"/>
  <c r="L210" i="1"/>
  <c r="I215" i="1"/>
  <c r="I220" i="1"/>
  <c r="J211" i="1"/>
  <c r="K216" i="1"/>
  <c r="K220" i="1"/>
  <c r="J248" i="1"/>
  <c r="J223" i="1"/>
  <c r="J254" i="1"/>
  <c r="J213" i="1"/>
  <c r="K237" i="1"/>
  <c r="K242" i="1"/>
  <c r="K251" i="1"/>
  <c r="I232" i="1"/>
  <c r="K232" i="1"/>
  <c r="L232" i="1"/>
  <c r="G227" i="1"/>
  <c r="H239" i="1"/>
  <c r="G239" i="1"/>
  <c r="G215" i="1"/>
  <c r="G250" i="1"/>
  <c r="H250" i="1"/>
  <c r="G262" i="1"/>
  <c r="H262" i="1"/>
  <c r="G224" i="1"/>
  <c r="K248" i="1"/>
  <c r="H257" i="1"/>
  <c r="K260" i="1"/>
  <c r="I262" i="1"/>
  <c r="G219" i="1"/>
  <c r="K227" i="1"/>
  <c r="K239" i="1"/>
  <c r="I250" i="1"/>
  <c r="G252" i="1"/>
  <c r="G256" i="1"/>
  <c r="L215" i="1"/>
  <c r="J217" i="1"/>
  <c r="H226" i="1"/>
  <c r="I236" i="1"/>
  <c r="L239" i="1"/>
  <c r="L248" i="1"/>
  <c r="J250" i="1"/>
  <c r="I257" i="1"/>
  <c r="L260" i="1"/>
  <c r="J262" i="1"/>
  <c r="H229" i="1"/>
  <c r="G234" i="1"/>
  <c r="I219" i="1"/>
  <c r="J224" i="1"/>
  <c r="K241" i="1"/>
  <c r="I243" i="1"/>
  <c r="G221" i="1"/>
  <c r="I214" i="1"/>
  <c r="J219" i="1"/>
  <c r="L229" i="1"/>
  <c r="K236" i="1"/>
  <c r="I238" i="1"/>
  <c r="I247" i="1"/>
  <c r="L250" i="1"/>
  <c r="J252" i="1"/>
  <c r="J215" i="1"/>
  <c r="K243" i="1"/>
  <c r="K214" i="1"/>
  <c r="G263" i="1"/>
  <c r="G230" i="1"/>
  <c r="K238" i="1"/>
  <c r="K247" i="1"/>
  <c r="I249" i="1"/>
  <c r="I211" i="1"/>
  <c r="H213" i="1"/>
  <c r="J228" i="1"/>
  <c r="J261" i="1"/>
  <c r="I230" i="1"/>
  <c r="I251" i="1"/>
  <c r="I242" i="1"/>
  <c r="J251" i="1"/>
  <c r="L259" i="1"/>
  <c r="L214" i="1"/>
  <c r="L254" i="1"/>
  <c r="I254" i="1"/>
  <c r="L212" i="1"/>
  <c r="K212" i="1"/>
  <c r="L238" i="1"/>
  <c r="G241" i="1"/>
  <c r="G254" i="1"/>
  <c r="L240" i="1"/>
  <c r="J227" i="1"/>
  <c r="K217" i="1"/>
  <c r="L227" i="1"/>
  <c r="L249" i="1"/>
  <c r="L252" i="1"/>
  <c r="H227" i="1"/>
  <c r="G259" i="1"/>
  <c r="I212" i="1"/>
  <c r="L228" i="1"/>
  <c r="I228" i="1"/>
  <c r="L231" i="1"/>
  <c r="L236" i="1"/>
  <c r="I241" i="1"/>
  <c r="H222" i="1"/>
  <c r="I224" i="1"/>
  <c r="I227" i="1"/>
  <c r="K228" i="1"/>
  <c r="K209" i="1"/>
  <c r="L209" i="1"/>
  <c r="K215" i="1"/>
  <c r="L247" i="1"/>
  <c r="I252" i="1"/>
  <c r="G229" i="1"/>
  <c r="L216" i="1"/>
  <c r="K221" i="1"/>
  <c r="J221" i="1"/>
  <c r="I221" i="1"/>
  <c r="H221" i="1"/>
  <c r="L226" i="1"/>
  <c r="J226" i="1"/>
  <c r="K226" i="1"/>
  <c r="I226" i="1"/>
  <c r="L221" i="1"/>
  <c r="K224" i="1"/>
  <c r="H232" i="1"/>
  <c r="G232" i="1"/>
  <c r="G218" i="1"/>
  <c r="H235" i="1"/>
  <c r="I223" i="1"/>
  <c r="G242" i="1"/>
  <c r="H215" i="1"/>
  <c r="G236" i="1"/>
  <c r="G226" i="1"/>
  <c r="C18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C17" i="1"/>
  <c r="C16" i="1"/>
  <c r="C15" i="1"/>
  <c r="C14" i="1"/>
  <c r="G240" i="1" l="1"/>
  <c r="G244" i="1"/>
  <c r="G243" i="1"/>
  <c r="G247" i="1"/>
  <c r="G251" i="1"/>
  <c r="G231" i="1"/>
  <c r="H209" i="1"/>
  <c r="H208" i="1"/>
  <c r="H253" i="1"/>
  <c r="G253" i="1"/>
  <c r="G213" i="1"/>
  <c r="G222" i="1"/>
  <c r="G228" i="1"/>
  <c r="H263" i="1"/>
  <c r="H220" i="1"/>
  <c r="H255" i="1"/>
  <c r="G255" i="1"/>
  <c r="H252" i="1"/>
  <c r="G249" i="1"/>
  <c r="H210" i="1"/>
  <c r="G210" i="1"/>
  <c r="H233" i="1"/>
  <c r="G233" i="1"/>
  <c r="H244" i="1"/>
  <c r="H230" i="1"/>
  <c r="H224" i="1"/>
  <c r="H238" i="1"/>
  <c r="G238" i="1"/>
  <c r="G217" i="1"/>
  <c r="G214" i="1"/>
  <c r="H248" i="1"/>
  <c r="G248" i="1"/>
  <c r="H219" i="1"/>
  <c r="G216" i="1"/>
  <c r="G261" i="1"/>
  <c r="H261" i="1"/>
  <c r="H249" i="1"/>
  <c r="H258" i="1"/>
  <c r="G258" i="1"/>
  <c r="H228" i="1"/>
  <c r="H240" i="1"/>
  <c r="H217" i="1"/>
  <c r="G225" i="1"/>
  <c r="G246" i="1"/>
  <c r="H246" i="1"/>
  <c r="H259" i="1"/>
  <c r="H241" i="1"/>
  <c r="H254" i="1"/>
  <c r="G237" i="1"/>
  <c r="H237" i="1"/>
  <c r="H231" i="1"/>
  <c r="H260" i="1"/>
  <c r="G260" i="1"/>
  <c r="H212" i="1"/>
  <c r="E268" i="1"/>
  <c r="E267" i="1"/>
  <c r="E266" i="1"/>
  <c r="E265" i="1"/>
  <c r="E264" i="1"/>
  <c r="E263" i="1" l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L207" i="1"/>
  <c r="K207" i="1"/>
  <c r="J207" i="1"/>
  <c r="I207" i="1"/>
  <c r="H207" i="1"/>
  <c r="G207" i="1"/>
  <c r="N210" i="1" l="1"/>
  <c r="N215" i="1"/>
  <c r="N207" i="1"/>
  <c r="N211" i="1"/>
  <c r="N216" i="1"/>
  <c r="N217" i="1"/>
  <c r="N222" i="1"/>
  <c r="N228" i="1"/>
  <c r="N233" i="1"/>
  <c r="N238" i="1"/>
  <c r="N242" i="1"/>
  <c r="N248" i="1"/>
  <c r="N253" i="1"/>
  <c r="N258" i="1"/>
  <c r="N263" i="1"/>
  <c r="N220" i="1"/>
  <c r="N226" i="1"/>
  <c r="N231" i="1"/>
  <c r="N236" i="1"/>
  <c r="N240" i="1"/>
  <c r="N212" i="1"/>
  <c r="N246" i="1"/>
  <c r="N251" i="1"/>
  <c r="N256" i="1"/>
  <c r="N261" i="1"/>
  <c r="N213" i="1"/>
  <c r="N223" i="1"/>
  <c r="N234" i="1"/>
  <c r="N243" i="1"/>
  <c r="N249" i="1"/>
  <c r="N254" i="1"/>
  <c r="N259" i="1"/>
  <c r="N208" i="1"/>
  <c r="N229" i="1"/>
  <c r="N227" i="1"/>
  <c r="N241" i="1"/>
  <c r="N247" i="1"/>
  <c r="N262" i="1"/>
  <c r="N221" i="1"/>
  <c r="N257" i="1"/>
  <c r="N218" i="1"/>
  <c r="N237" i="1"/>
  <c r="N252" i="1"/>
  <c r="N219" i="1"/>
  <c r="N224" i="1"/>
  <c r="N230" i="1"/>
  <c r="N239" i="1"/>
  <c r="N244" i="1"/>
  <c r="N250" i="1"/>
  <c r="N255" i="1"/>
  <c r="N260" i="1"/>
  <c r="N232" i="1"/>
  <c r="N209" i="1"/>
  <c r="N214" i="1"/>
  <c r="N235" i="1"/>
  <c r="I268" i="1"/>
  <c r="F18" i="1" s="1"/>
  <c r="K265" i="1"/>
  <c r="J15" i="1" s="1"/>
  <c r="H268" i="1"/>
  <c r="E18" i="1" s="1"/>
  <c r="J265" i="1"/>
  <c r="H15" i="1" s="1"/>
  <c r="H267" i="1"/>
  <c r="E17" i="1" s="1"/>
  <c r="J269" i="1"/>
  <c r="J264" i="1"/>
  <c r="H14" i="1" s="1"/>
  <c r="L265" i="1"/>
  <c r="L15" i="1" s="1"/>
  <c r="J268" i="1"/>
  <c r="H18" i="1" s="1"/>
  <c r="G267" i="1"/>
  <c r="D17" i="1" s="1"/>
  <c r="I269" i="1"/>
  <c r="I264" i="1"/>
  <c r="F14" i="1" s="1"/>
  <c r="K269" i="1"/>
  <c r="K264" i="1"/>
  <c r="J14" i="1" s="1"/>
  <c r="K268" i="1"/>
  <c r="J18" i="1" s="1"/>
  <c r="H265" i="1"/>
  <c r="E15" i="1" s="1"/>
  <c r="L269" i="1"/>
  <c r="L264" i="1"/>
  <c r="L14" i="1" s="1"/>
  <c r="L268" i="1"/>
  <c r="L18" i="1" s="1"/>
  <c r="I267" i="1"/>
  <c r="F17" i="1" s="1"/>
  <c r="H264" i="1"/>
  <c r="E14" i="1" s="1"/>
  <c r="H269" i="1"/>
  <c r="G265" i="1"/>
  <c r="D15" i="1" s="1"/>
  <c r="J267" i="1"/>
  <c r="H17" i="1" s="1"/>
  <c r="L266" i="1"/>
  <c r="L16" i="1" s="1"/>
  <c r="G266" i="1"/>
  <c r="D16" i="1" s="1"/>
  <c r="K267" i="1"/>
  <c r="J17" i="1" s="1"/>
  <c r="I266" i="1"/>
  <c r="F16" i="1" s="1"/>
  <c r="H266" i="1"/>
  <c r="E16" i="1" s="1"/>
  <c r="L267" i="1"/>
  <c r="J266" i="1"/>
  <c r="H16" i="1" s="1"/>
  <c r="G264" i="1"/>
  <c r="D14" i="1" s="1"/>
  <c r="G269" i="1"/>
  <c r="G268" i="1"/>
  <c r="D18" i="1" s="1"/>
  <c r="K266" i="1"/>
  <c r="J16" i="1" s="1"/>
  <c r="I265" i="1"/>
  <c r="F15" i="1" s="1"/>
  <c r="O245" i="1" l="1"/>
  <c r="Q245" i="1" s="1"/>
  <c r="O225" i="1"/>
  <c r="Q225" i="1" s="1"/>
  <c r="F19" i="1"/>
  <c r="J19" i="1"/>
  <c r="D19" i="1"/>
  <c r="E19" i="1"/>
  <c r="H19" i="1"/>
  <c r="M18" i="1"/>
  <c r="L17" i="1"/>
  <c r="L19" i="1" s="1"/>
  <c r="O238" i="1"/>
  <c r="Q238" i="1" s="1"/>
  <c r="O240" i="1"/>
  <c r="Q240" i="1" s="1"/>
  <c r="O237" i="1"/>
  <c r="Q237" i="1" s="1"/>
  <c r="G18" i="1"/>
  <c r="O222" i="1"/>
  <c r="Q222" i="1" s="1"/>
  <c r="O228" i="1"/>
  <c r="Q228" i="1" s="1"/>
  <c r="O213" i="1"/>
  <c r="Q213" i="1" s="1"/>
  <c r="O263" i="1"/>
  <c r="Q263" i="1" s="1"/>
  <c r="O217" i="1"/>
  <c r="Q217" i="1" s="1"/>
  <c r="O255" i="1"/>
  <c r="Q255" i="1" s="1"/>
  <c r="O218" i="1"/>
  <c r="Q218" i="1" s="1"/>
  <c r="O247" i="1"/>
  <c r="Q247" i="1" s="1"/>
  <c r="O258" i="1"/>
  <c r="Q258" i="1" s="1"/>
  <c r="O261" i="1"/>
  <c r="Q261" i="1" s="1"/>
  <c r="O250" i="1"/>
  <c r="Q250" i="1" s="1"/>
  <c r="O220" i="1"/>
  <c r="Q220" i="1" s="1"/>
  <c r="O241" i="1"/>
  <c r="Q241" i="1" s="1"/>
  <c r="O259" i="1"/>
  <c r="Q259" i="1" s="1"/>
  <c r="O256" i="1"/>
  <c r="Q256" i="1" s="1"/>
  <c r="O235" i="1"/>
  <c r="Q235" i="1" s="1"/>
  <c r="O244" i="1"/>
  <c r="Q244" i="1" s="1"/>
  <c r="O212" i="1"/>
  <c r="Q212" i="1" s="1"/>
  <c r="O227" i="1"/>
  <c r="Q227" i="1" s="1"/>
  <c r="O251" i="1"/>
  <c r="Q251" i="1" s="1"/>
  <c r="O214" i="1"/>
  <c r="Q214" i="1" s="1"/>
  <c r="O254" i="1"/>
  <c r="Q254" i="1" s="1"/>
  <c r="O239" i="1"/>
  <c r="Q239" i="1" s="1"/>
  <c r="O257" i="1"/>
  <c r="Q257" i="1" s="1"/>
  <c r="O211" i="1"/>
  <c r="Q211" i="1" s="1"/>
  <c r="O249" i="1"/>
  <c r="Q249" i="1" s="1"/>
  <c r="O246" i="1"/>
  <c r="Q246" i="1" s="1"/>
  <c r="O260" i="1"/>
  <c r="Q260" i="1" s="1"/>
  <c r="O209" i="1"/>
  <c r="Q209" i="1" s="1"/>
  <c r="O230" i="1"/>
  <c r="Q230" i="1" s="1"/>
  <c r="O221" i="1"/>
  <c r="Q221" i="1" s="1"/>
  <c r="O229" i="1"/>
  <c r="Q229" i="1" s="1"/>
  <c r="O243" i="1"/>
  <c r="Q243" i="1" s="1"/>
  <c r="O232" i="1"/>
  <c r="Q232" i="1" s="1"/>
  <c r="O224" i="1"/>
  <c r="Q224" i="1" s="1"/>
  <c r="O226" i="1"/>
  <c r="Q226" i="1" s="1"/>
  <c r="O208" i="1"/>
  <c r="Q208" i="1" s="1"/>
  <c r="O236" i="1"/>
  <c r="Q236" i="1" s="1"/>
  <c r="O216" i="1"/>
  <c r="Q216" i="1" s="1"/>
  <c r="K18" i="1"/>
  <c r="O215" i="1"/>
  <c r="Q215" i="1" s="1"/>
  <c r="O219" i="1"/>
  <c r="Q219" i="1" s="1"/>
  <c r="O242" i="1"/>
  <c r="Q242" i="1" s="1"/>
  <c r="O210" i="1"/>
  <c r="Q210" i="1" s="1"/>
  <c r="O234" i="1"/>
  <c r="Q234" i="1" s="1"/>
  <c r="O231" i="1"/>
  <c r="Q231" i="1" s="1"/>
  <c r="O262" i="1"/>
  <c r="Q262" i="1" s="1"/>
  <c r="I18" i="1"/>
  <c r="O253" i="1"/>
  <c r="Q253" i="1" s="1"/>
  <c r="O252" i="1"/>
  <c r="Q252" i="1" s="1"/>
  <c r="O233" i="1"/>
  <c r="Q233" i="1" s="1"/>
  <c r="O248" i="1"/>
  <c r="Q248" i="1" s="1"/>
  <c r="O223" i="1"/>
  <c r="Q223" i="1" s="1"/>
  <c r="O207" i="1"/>
  <c r="Q207" i="1" s="1"/>
  <c r="R245" i="1" l="1"/>
  <c r="R225" i="1"/>
  <c r="I19" i="1"/>
  <c r="M19" i="1"/>
  <c r="G19" i="1"/>
  <c r="K19" i="1"/>
  <c r="R218" i="1"/>
  <c r="R231" i="1"/>
  <c r="R226" i="1"/>
  <c r="R246" i="1"/>
  <c r="R244" i="1"/>
  <c r="R247" i="1"/>
  <c r="R224" i="1"/>
  <c r="R236" i="1"/>
  <c r="R207" i="1"/>
  <c r="R210" i="1"/>
  <c r="R232" i="1"/>
  <c r="R211" i="1"/>
  <c r="R238" i="1"/>
  <c r="R255" i="1"/>
  <c r="R234" i="1"/>
  <c r="R223" i="1"/>
  <c r="R242" i="1"/>
  <c r="R243" i="1"/>
  <c r="R257" i="1"/>
  <c r="R256" i="1"/>
  <c r="R217" i="1"/>
  <c r="R248" i="1"/>
  <c r="R219" i="1"/>
  <c r="R229" i="1"/>
  <c r="R239" i="1"/>
  <c r="R259" i="1"/>
  <c r="R263" i="1"/>
  <c r="R249" i="1"/>
  <c r="R233" i="1"/>
  <c r="R215" i="1"/>
  <c r="R221" i="1"/>
  <c r="R254" i="1"/>
  <c r="R241" i="1"/>
  <c r="R213" i="1"/>
  <c r="R235" i="1"/>
  <c r="R252" i="1"/>
  <c r="R230" i="1"/>
  <c r="R214" i="1"/>
  <c r="R220" i="1"/>
  <c r="R228" i="1"/>
  <c r="R253" i="1"/>
  <c r="R216" i="1"/>
  <c r="R209" i="1"/>
  <c r="R251" i="1"/>
  <c r="R250" i="1"/>
  <c r="R222" i="1"/>
  <c r="R227" i="1"/>
  <c r="R261" i="1"/>
  <c r="R237" i="1"/>
  <c r="R262" i="1"/>
  <c r="R208" i="1"/>
  <c r="R260" i="1"/>
  <c r="R212" i="1"/>
  <c r="R258" i="1"/>
  <c r="R240" i="1"/>
  <c r="F10" i="1"/>
  <c r="J10" i="1"/>
  <c r="H10" i="1"/>
  <c r="E10" i="1"/>
  <c r="L10" i="1"/>
  <c r="D10" i="1"/>
  <c r="G15" i="1"/>
  <c r="K15" i="1"/>
  <c r="M17" i="1"/>
  <c r="G17" i="1"/>
  <c r="I17" i="1"/>
  <c r="K17" i="1"/>
  <c r="M15" i="1"/>
  <c r="K16" i="1"/>
  <c r="I15" i="1"/>
  <c r="I16" i="1"/>
  <c r="G16" i="1"/>
  <c r="M16" i="1"/>
  <c r="M14" i="1"/>
  <c r="I14" i="1"/>
  <c r="G14" i="1"/>
  <c r="K14" i="1"/>
  <c r="C77" i="1" l="1"/>
  <c r="C36" i="1"/>
  <c r="C74" i="1"/>
  <c r="C43" i="1"/>
  <c r="C71" i="1"/>
  <c r="C30" i="1"/>
  <c r="C38" i="1"/>
  <c r="C26" i="1"/>
  <c r="C64" i="1"/>
  <c r="C33" i="1"/>
  <c r="C61" i="1"/>
  <c r="C67" i="1"/>
  <c r="C28" i="1"/>
  <c r="C53" i="1"/>
  <c r="C75" i="1"/>
  <c r="C54" i="1"/>
  <c r="C23" i="1"/>
  <c r="C51" i="1"/>
  <c r="C69" i="1"/>
  <c r="C46" i="1"/>
  <c r="C48" i="1"/>
  <c r="C65" i="1"/>
  <c r="C44" i="1"/>
  <c r="C72" i="1"/>
  <c r="C41" i="1"/>
  <c r="C59" i="1"/>
  <c r="C37" i="1"/>
  <c r="C55" i="1"/>
  <c r="C34" i="1"/>
  <c r="C62" i="1"/>
  <c r="C31" i="1"/>
  <c r="C49" i="1"/>
  <c r="C50" i="1"/>
  <c r="C45" i="1"/>
  <c r="C24" i="1"/>
  <c r="C52" i="1"/>
  <c r="C47" i="1"/>
  <c r="C39" i="1"/>
  <c r="C22" i="1"/>
  <c r="C76" i="1"/>
  <c r="C35" i="1"/>
  <c r="C27" i="1"/>
  <c r="C42" i="1"/>
  <c r="C70" i="1"/>
  <c r="C29" i="1"/>
  <c r="C63" i="1"/>
  <c r="C40" i="1"/>
  <c r="C66" i="1"/>
  <c r="C25" i="1"/>
  <c r="C73" i="1"/>
  <c r="C32" i="1"/>
  <c r="C60" i="1"/>
  <c r="C68" i="1"/>
  <c r="C21" i="1"/>
  <c r="C58" i="1"/>
  <c r="C57" i="1"/>
  <c r="C56" i="1"/>
  <c r="K10" i="1"/>
  <c r="K11" i="1" s="1"/>
  <c r="I10" i="1"/>
  <c r="I11" i="1" s="1"/>
  <c r="M10" i="1"/>
  <c r="M11" i="1" s="1"/>
  <c r="G10" i="1"/>
  <c r="G11" i="1" s="1"/>
  <c r="D77" i="1" l="1"/>
  <c r="F77" i="1"/>
  <c r="L77" i="1"/>
  <c r="M77" i="1" s="1"/>
  <c r="H77" i="1"/>
  <c r="I77" i="1" s="1"/>
  <c r="E77" i="1"/>
  <c r="J77" i="1"/>
  <c r="K77" i="1" s="1"/>
  <c r="D32" i="1"/>
  <c r="H32" i="1"/>
  <c r="E32" i="1"/>
  <c r="F32" i="1"/>
  <c r="L32" i="1"/>
  <c r="J32" i="1"/>
  <c r="D35" i="1"/>
  <c r="E35" i="1"/>
  <c r="J35" i="1"/>
  <c r="F35" i="1"/>
  <c r="L35" i="1"/>
  <c r="H35" i="1"/>
  <c r="F31" i="1"/>
  <c r="H31" i="1"/>
  <c r="L31" i="1"/>
  <c r="J31" i="1"/>
  <c r="D31" i="1"/>
  <c r="E31" i="1"/>
  <c r="E48" i="1"/>
  <c r="L48" i="1"/>
  <c r="F48" i="1"/>
  <c r="D48" i="1"/>
  <c r="H48" i="1"/>
  <c r="J48" i="1"/>
  <c r="F61" i="1"/>
  <c r="D61" i="1"/>
  <c r="H61" i="1"/>
  <c r="J61" i="1"/>
  <c r="E61" i="1"/>
  <c r="L61" i="1"/>
  <c r="H33" i="1"/>
  <c r="J33" i="1"/>
  <c r="D33" i="1"/>
  <c r="E33" i="1"/>
  <c r="L33" i="1"/>
  <c r="F33" i="1"/>
  <c r="F76" i="1"/>
  <c r="E76" i="1"/>
  <c r="J76" i="1"/>
  <c r="H76" i="1"/>
  <c r="L76" i="1"/>
  <c r="D76" i="1"/>
  <c r="E25" i="1"/>
  <c r="H25" i="1"/>
  <c r="L25" i="1"/>
  <c r="F25" i="1"/>
  <c r="J25" i="1"/>
  <c r="D25" i="1"/>
  <c r="D64" i="1"/>
  <c r="E64" i="1"/>
  <c r="H64" i="1"/>
  <c r="J64" i="1"/>
  <c r="F64" i="1"/>
  <c r="L64" i="1"/>
  <c r="L55" i="1"/>
  <c r="J55" i="1"/>
  <c r="E55" i="1"/>
  <c r="H55" i="1"/>
  <c r="F55" i="1"/>
  <c r="D55" i="1"/>
  <c r="F26" i="1"/>
  <c r="J26" i="1"/>
  <c r="L26" i="1"/>
  <c r="E26" i="1"/>
  <c r="H26" i="1"/>
  <c r="D26" i="1"/>
  <c r="H47" i="1"/>
  <c r="E47" i="1"/>
  <c r="F47" i="1"/>
  <c r="L47" i="1"/>
  <c r="J47" i="1"/>
  <c r="D47" i="1"/>
  <c r="E57" i="1"/>
  <c r="D57" i="1"/>
  <c r="H57" i="1"/>
  <c r="F57" i="1"/>
  <c r="L57" i="1"/>
  <c r="J57" i="1"/>
  <c r="L63" i="1"/>
  <c r="F63" i="1"/>
  <c r="H63" i="1"/>
  <c r="D63" i="1"/>
  <c r="J63" i="1"/>
  <c r="E63" i="1"/>
  <c r="D52" i="1"/>
  <c r="E52" i="1"/>
  <c r="H52" i="1"/>
  <c r="F52" i="1"/>
  <c r="L52" i="1"/>
  <c r="J52" i="1"/>
  <c r="E59" i="1"/>
  <c r="L59" i="1"/>
  <c r="H59" i="1"/>
  <c r="J59" i="1"/>
  <c r="D59" i="1"/>
  <c r="F59" i="1"/>
  <c r="E54" i="1"/>
  <c r="J54" i="1"/>
  <c r="L54" i="1"/>
  <c r="D54" i="1"/>
  <c r="F54" i="1"/>
  <c r="H54" i="1"/>
  <c r="F30" i="1"/>
  <c r="E30" i="1"/>
  <c r="J30" i="1"/>
  <c r="L30" i="1"/>
  <c r="H30" i="1"/>
  <c r="D30" i="1"/>
  <c r="L73" i="1"/>
  <c r="D73" i="1"/>
  <c r="E73" i="1"/>
  <c r="F73" i="1"/>
  <c r="H73" i="1"/>
  <c r="J73" i="1"/>
  <c r="D46" i="1"/>
  <c r="L46" i="1"/>
  <c r="F46" i="1"/>
  <c r="J46" i="1"/>
  <c r="E46" i="1"/>
  <c r="H46" i="1"/>
  <c r="H34" i="1"/>
  <c r="E34" i="1"/>
  <c r="J34" i="1"/>
  <c r="D34" i="1"/>
  <c r="L34" i="1"/>
  <c r="F34" i="1"/>
  <c r="F56" i="1"/>
  <c r="J56" i="1"/>
  <c r="L56" i="1"/>
  <c r="D56" i="1"/>
  <c r="E56" i="1"/>
  <c r="H56" i="1"/>
  <c r="E37" i="1"/>
  <c r="J37" i="1"/>
  <c r="F37" i="1"/>
  <c r="H37" i="1"/>
  <c r="D37" i="1"/>
  <c r="L37" i="1"/>
  <c r="H24" i="1"/>
  <c r="L24" i="1"/>
  <c r="E24" i="1"/>
  <c r="J24" i="1"/>
  <c r="F24" i="1"/>
  <c r="D24" i="1"/>
  <c r="E41" i="1"/>
  <c r="L41" i="1"/>
  <c r="H41" i="1"/>
  <c r="J41" i="1"/>
  <c r="F41" i="1"/>
  <c r="D41" i="1"/>
  <c r="F75" i="1"/>
  <c r="E75" i="1"/>
  <c r="L75" i="1"/>
  <c r="D75" i="1"/>
  <c r="J75" i="1"/>
  <c r="H75" i="1"/>
  <c r="L71" i="1"/>
  <c r="H71" i="1"/>
  <c r="F71" i="1"/>
  <c r="D71" i="1"/>
  <c r="J71" i="1"/>
  <c r="E71" i="1"/>
  <c r="E62" i="1"/>
  <c r="J62" i="1"/>
  <c r="D62" i="1"/>
  <c r="F62" i="1"/>
  <c r="H62" i="1"/>
  <c r="L62" i="1"/>
  <c r="E22" i="1"/>
  <c r="L22" i="1"/>
  <c r="F22" i="1"/>
  <c r="H22" i="1"/>
  <c r="J22" i="1"/>
  <c r="D22" i="1"/>
  <c r="J66" i="1"/>
  <c r="D66" i="1"/>
  <c r="E66" i="1"/>
  <c r="L66" i="1"/>
  <c r="H66" i="1"/>
  <c r="F66" i="1"/>
  <c r="J38" i="1"/>
  <c r="L38" i="1"/>
  <c r="F38" i="1"/>
  <c r="H38" i="1"/>
  <c r="E38" i="1"/>
  <c r="D38" i="1"/>
  <c r="J43" i="1"/>
  <c r="F43" i="1"/>
  <c r="D43" i="1"/>
  <c r="L43" i="1"/>
  <c r="H43" i="1"/>
  <c r="E43" i="1"/>
  <c r="J69" i="1"/>
  <c r="L69" i="1"/>
  <c r="D69" i="1"/>
  <c r="F69" i="1"/>
  <c r="E69" i="1"/>
  <c r="H69" i="1"/>
  <c r="J39" i="1"/>
  <c r="D39" i="1"/>
  <c r="H39" i="1"/>
  <c r="E39" i="1"/>
  <c r="L39" i="1"/>
  <c r="F39" i="1"/>
  <c r="F51" i="1"/>
  <c r="J51" i="1"/>
  <c r="H51" i="1"/>
  <c r="E51" i="1"/>
  <c r="L51" i="1"/>
  <c r="D51" i="1"/>
  <c r="J40" i="1"/>
  <c r="F40" i="1"/>
  <c r="D40" i="1"/>
  <c r="L40" i="1"/>
  <c r="E40" i="1"/>
  <c r="H40" i="1"/>
  <c r="H23" i="1"/>
  <c r="D23" i="1"/>
  <c r="J23" i="1"/>
  <c r="L23" i="1"/>
  <c r="E23" i="1"/>
  <c r="F23" i="1"/>
  <c r="J58" i="1"/>
  <c r="E58" i="1"/>
  <c r="F58" i="1"/>
  <c r="H58" i="1"/>
  <c r="D58" i="1"/>
  <c r="L58" i="1"/>
  <c r="D29" i="1"/>
  <c r="L29" i="1"/>
  <c r="E29" i="1"/>
  <c r="F29" i="1"/>
  <c r="H29" i="1"/>
  <c r="J29" i="1"/>
  <c r="D21" i="1"/>
  <c r="F21" i="1"/>
  <c r="J21" i="1"/>
  <c r="L21" i="1"/>
  <c r="H21" i="1"/>
  <c r="E21" i="1"/>
  <c r="E70" i="1"/>
  <c r="L70" i="1"/>
  <c r="F70" i="1"/>
  <c r="J70" i="1"/>
  <c r="H70" i="1"/>
  <c r="D70" i="1"/>
  <c r="H45" i="1"/>
  <c r="L45" i="1"/>
  <c r="E45" i="1"/>
  <c r="D45" i="1"/>
  <c r="F45" i="1"/>
  <c r="J45" i="1"/>
  <c r="D72" i="1"/>
  <c r="H72" i="1"/>
  <c r="F72" i="1"/>
  <c r="J72" i="1"/>
  <c r="E72" i="1"/>
  <c r="L72" i="1"/>
  <c r="E53" i="1"/>
  <c r="H53" i="1"/>
  <c r="D53" i="1"/>
  <c r="F53" i="1"/>
  <c r="L53" i="1"/>
  <c r="J53" i="1"/>
  <c r="D68" i="1"/>
  <c r="F68" i="1"/>
  <c r="J68" i="1"/>
  <c r="L68" i="1"/>
  <c r="H68" i="1"/>
  <c r="E68" i="1"/>
  <c r="L42" i="1"/>
  <c r="H42" i="1"/>
  <c r="J42" i="1"/>
  <c r="F42" i="1"/>
  <c r="D42" i="1"/>
  <c r="E42" i="1"/>
  <c r="D50" i="1"/>
  <c r="L50" i="1"/>
  <c r="H50" i="1"/>
  <c r="E50" i="1"/>
  <c r="F50" i="1"/>
  <c r="J50" i="1"/>
  <c r="D44" i="1"/>
  <c r="H44" i="1"/>
  <c r="F44" i="1"/>
  <c r="L44" i="1"/>
  <c r="E44" i="1"/>
  <c r="J44" i="1"/>
  <c r="D28" i="1"/>
  <c r="L28" i="1"/>
  <c r="J28" i="1"/>
  <c r="H28" i="1"/>
  <c r="F28" i="1"/>
  <c r="E28" i="1"/>
  <c r="J74" i="1"/>
  <c r="D74" i="1"/>
  <c r="H74" i="1"/>
  <c r="E74" i="1"/>
  <c r="F74" i="1"/>
  <c r="L74" i="1"/>
  <c r="J60" i="1"/>
  <c r="E60" i="1"/>
  <c r="L60" i="1"/>
  <c r="D60" i="1"/>
  <c r="F60" i="1"/>
  <c r="H60" i="1"/>
  <c r="J27" i="1"/>
  <c r="L27" i="1"/>
  <c r="E27" i="1"/>
  <c r="H27" i="1"/>
  <c r="F27" i="1"/>
  <c r="D27" i="1"/>
  <c r="E49" i="1"/>
  <c r="F49" i="1"/>
  <c r="L49" i="1"/>
  <c r="J49" i="1"/>
  <c r="H49" i="1"/>
  <c r="D49" i="1"/>
  <c r="D65" i="1"/>
  <c r="L65" i="1"/>
  <c r="J65" i="1"/>
  <c r="H65" i="1"/>
  <c r="F65" i="1"/>
  <c r="E65" i="1"/>
  <c r="L67" i="1"/>
  <c r="H67" i="1"/>
  <c r="J67" i="1"/>
  <c r="D67" i="1"/>
  <c r="F67" i="1"/>
  <c r="E67" i="1"/>
  <c r="F36" i="1"/>
  <c r="L36" i="1"/>
  <c r="D36" i="1"/>
  <c r="E36" i="1"/>
  <c r="J36" i="1"/>
  <c r="H36" i="1"/>
  <c r="J4" i="1"/>
  <c r="H4" i="1"/>
  <c r="L4" i="1"/>
  <c r="F4" i="1"/>
  <c r="G77" i="1" l="1"/>
  <c r="G76" i="1"/>
  <c r="I22" i="1"/>
  <c r="G54" i="1"/>
  <c r="I33" i="1"/>
  <c r="K32" i="1"/>
  <c r="K31" i="1"/>
  <c r="M65" i="1"/>
  <c r="M31" i="1"/>
  <c r="G32" i="1"/>
  <c r="I57" i="1"/>
  <c r="G61" i="1"/>
  <c r="I63" i="1"/>
  <c r="G48" i="1"/>
  <c r="M47" i="1"/>
  <c r="K35" i="1"/>
  <c r="M32" i="1"/>
  <c r="M36" i="1"/>
  <c r="K50" i="1"/>
  <c r="I45" i="1"/>
  <c r="G35" i="1"/>
  <c r="K22" i="1"/>
  <c r="K63" i="1"/>
  <c r="G64" i="1"/>
  <c r="I35" i="1"/>
  <c r="M46" i="1"/>
  <c r="M21" i="1"/>
  <c r="M56" i="1"/>
  <c r="M44" i="1"/>
  <c r="G42" i="1"/>
  <c r="I58" i="1"/>
  <c r="K25" i="1"/>
  <c r="M38" i="1"/>
  <c r="I44" i="1"/>
  <c r="M27" i="1"/>
  <c r="G31" i="1"/>
  <c r="M22" i="1"/>
  <c r="I46" i="1"/>
  <c r="K46" i="1"/>
  <c r="K70" i="1"/>
  <c r="I38" i="1"/>
  <c r="I37" i="1"/>
  <c r="G34" i="1"/>
  <c r="M57" i="1"/>
  <c r="I25" i="1"/>
  <c r="M33" i="1"/>
  <c r="K24" i="1"/>
  <c r="G24" i="1"/>
  <c r="M43" i="1"/>
  <c r="M24" i="1"/>
  <c r="G26" i="1"/>
  <c r="K43" i="1"/>
  <c r="K71" i="1"/>
  <c r="I24" i="1"/>
  <c r="M76" i="1"/>
  <c r="M70" i="1"/>
  <c r="G21" i="1"/>
  <c r="I40" i="1"/>
  <c r="M54" i="1"/>
  <c r="K55" i="1"/>
  <c r="K36" i="1"/>
  <c r="M60" i="1"/>
  <c r="M58" i="1"/>
  <c r="I36" i="1"/>
  <c r="I60" i="1"/>
  <c r="K68" i="1"/>
  <c r="G22" i="1"/>
  <c r="G63" i="1"/>
  <c r="K64" i="1"/>
  <c r="K56" i="1"/>
  <c r="I64" i="1"/>
  <c r="K28" i="1"/>
  <c r="M41" i="1"/>
  <c r="G46" i="1"/>
  <c r="M63" i="1"/>
  <c r="G47" i="1"/>
  <c r="G55" i="1"/>
  <c r="G69" i="1"/>
  <c r="K33" i="1"/>
  <c r="G27" i="1"/>
  <c r="M74" i="1"/>
  <c r="I53" i="1"/>
  <c r="K40" i="1"/>
  <c r="I43" i="1"/>
  <c r="K38" i="1"/>
  <c r="I55" i="1"/>
  <c r="I76" i="1"/>
  <c r="I28" i="1"/>
  <c r="I68" i="1"/>
  <c r="G53" i="1"/>
  <c r="K66" i="1"/>
  <c r="M75" i="1"/>
  <c r="M59" i="1"/>
  <c r="K76" i="1"/>
  <c r="I32" i="1"/>
  <c r="G28" i="1"/>
  <c r="I27" i="1"/>
  <c r="I23" i="1"/>
  <c r="K27" i="1"/>
  <c r="I74" i="1"/>
  <c r="M50" i="1"/>
  <c r="M68" i="1"/>
  <c r="G30" i="1"/>
  <c r="M49" i="1"/>
  <c r="I29" i="1"/>
  <c r="M40" i="1"/>
  <c r="G73" i="1"/>
  <c r="K57" i="1"/>
  <c r="G29" i="1"/>
  <c r="M66" i="1"/>
  <c r="G49" i="1"/>
  <c r="G36" i="1"/>
  <c r="I65" i="1"/>
  <c r="M29" i="1"/>
  <c r="G23" i="1"/>
  <c r="M39" i="1"/>
  <c r="M69" i="1"/>
  <c r="I56" i="1"/>
  <c r="M73" i="1"/>
  <c r="K59" i="1"/>
  <c r="K65" i="1"/>
  <c r="M28" i="1"/>
  <c r="I21" i="1"/>
  <c r="M23" i="1"/>
  <c r="G39" i="1"/>
  <c r="K30" i="1"/>
  <c r="I59" i="1"/>
  <c r="G44" i="1"/>
  <c r="G72" i="1"/>
  <c r="K23" i="1"/>
  <c r="G75" i="1"/>
  <c r="K60" i="1"/>
  <c r="K21" i="1"/>
  <c r="I26" i="1"/>
  <c r="M51" i="1"/>
  <c r="K39" i="1"/>
  <c r="K34" i="1"/>
  <c r="I30" i="1"/>
  <c r="G51" i="1"/>
  <c r="I69" i="1"/>
  <c r="G38" i="1"/>
  <c r="M62" i="1"/>
  <c r="G41" i="1"/>
  <c r="K73" i="1"/>
  <c r="M30" i="1"/>
  <c r="K54" i="1"/>
  <c r="K47" i="1"/>
  <c r="M26" i="1"/>
  <c r="M55" i="1"/>
  <c r="G25" i="1"/>
  <c r="K61" i="1"/>
  <c r="I50" i="1"/>
  <c r="M42" i="1"/>
  <c r="I70" i="1"/>
  <c r="K29" i="1"/>
  <c r="G40" i="1"/>
  <c r="I51" i="1"/>
  <c r="I62" i="1"/>
  <c r="G56" i="1"/>
  <c r="I34" i="1"/>
  <c r="I73" i="1"/>
  <c r="G52" i="1"/>
  <c r="K26" i="1"/>
  <c r="M64" i="1"/>
  <c r="M25" i="1"/>
  <c r="G33" i="1"/>
  <c r="M37" i="1"/>
  <c r="G58" i="1"/>
  <c r="G67" i="1"/>
  <c r="G65" i="1"/>
  <c r="G68" i="1"/>
  <c r="I39" i="1"/>
  <c r="K69" i="1"/>
  <c r="G43" i="1"/>
  <c r="M34" i="1"/>
  <c r="G59" i="1"/>
  <c r="I52" i="1"/>
  <c r="G57" i="1"/>
  <c r="I61" i="1"/>
  <c r="I71" i="1"/>
  <c r="K67" i="1"/>
  <c r="G74" i="1"/>
  <c r="M72" i="1"/>
  <c r="K45" i="1"/>
  <c r="K58" i="1"/>
  <c r="G66" i="1"/>
  <c r="M71" i="1"/>
  <c r="I54" i="1"/>
  <c r="I48" i="1"/>
  <c r="I31" i="1"/>
  <c r="I67" i="1"/>
  <c r="I72" i="1"/>
  <c r="I75" i="1"/>
  <c r="K37" i="1"/>
  <c r="M48" i="1"/>
  <c r="M67" i="1"/>
  <c r="K72" i="1"/>
  <c r="K75" i="1"/>
  <c r="K41" i="1"/>
  <c r="G37" i="1"/>
  <c r="K48" i="1"/>
  <c r="I49" i="1"/>
  <c r="G45" i="1"/>
  <c r="G70" i="1"/>
  <c r="I66" i="1"/>
  <c r="K62" i="1"/>
  <c r="I41" i="1"/>
  <c r="I47" i="1"/>
  <c r="M61" i="1"/>
  <c r="M35" i="1"/>
  <c r="K49" i="1"/>
  <c r="K74" i="1"/>
  <c r="G50" i="1"/>
  <c r="K42" i="1"/>
  <c r="K53" i="1"/>
  <c r="M45" i="1"/>
  <c r="K51" i="1"/>
  <c r="G62" i="1"/>
  <c r="K52" i="1"/>
  <c r="G60" i="1"/>
  <c r="K44" i="1"/>
  <c r="I42" i="1"/>
  <c r="M53" i="1"/>
  <c r="G71" i="1"/>
  <c r="M52" i="1"/>
</calcChain>
</file>

<file path=xl/sharedStrings.xml><?xml version="1.0" encoding="utf-8"?>
<sst xmlns="http://schemas.openxmlformats.org/spreadsheetml/2006/main" count="418" uniqueCount="119">
  <si>
    <t>Store</t>
  </si>
  <si>
    <t># Producers</t>
  </si>
  <si>
    <t>Appt Goal</t>
  </si>
  <si>
    <t>Appt Set</t>
  </si>
  <si>
    <t>Appt Conf</t>
  </si>
  <si>
    <t>Appt Show</t>
  </si>
  <si>
    <t>Appt Sold</t>
  </si>
  <si>
    <t>TOTAL</t>
  </si>
  <si>
    <t>Acura North Scottsdale</t>
  </si>
  <si>
    <t>Acura of Escondido</t>
  </si>
  <si>
    <t>Audi Chandler</t>
  </si>
  <si>
    <t>Audi Escondido</t>
  </si>
  <si>
    <t>Audi North OC</t>
  </si>
  <si>
    <t>Audi North Scottsdale</t>
  </si>
  <si>
    <t>Audi South Coast</t>
  </si>
  <si>
    <t>Bentley Scottsdale</t>
  </si>
  <si>
    <t>BMW North Scottsdale</t>
  </si>
  <si>
    <t>BMW of Austin</t>
  </si>
  <si>
    <t>BMW of Ontario</t>
  </si>
  <si>
    <t>BMW of San Diego</t>
  </si>
  <si>
    <t>Capitol Honda</t>
  </si>
  <si>
    <t>Crevier BMW</t>
  </si>
  <si>
    <t>Crevier MINI</t>
  </si>
  <si>
    <t>Honda Leander</t>
  </si>
  <si>
    <t>Honda North</t>
  </si>
  <si>
    <t>Honda of Escondido</t>
  </si>
  <si>
    <t>Hyundai of Pharr</t>
  </si>
  <si>
    <t>Kearny Mesa Acura</t>
  </si>
  <si>
    <t>Kearny Mesa Toyota</t>
  </si>
  <si>
    <t>Lexus of Austin</t>
  </si>
  <si>
    <t>Lexus of Chandler</t>
  </si>
  <si>
    <t>Lexus of Lakeway</t>
  </si>
  <si>
    <t>Lexus San Diego</t>
  </si>
  <si>
    <t>Lincoln South Coast</t>
  </si>
  <si>
    <t>Mazda of Escondido</t>
  </si>
  <si>
    <t>Mercedes-Benz of Chandler</t>
  </si>
  <si>
    <t>Mercedes-Benz of North Scottsdale</t>
  </si>
  <si>
    <t>Mercedes-Benz of San Diego</t>
  </si>
  <si>
    <t>MINI North Scottsdale</t>
  </si>
  <si>
    <t>MINI of Austin</t>
  </si>
  <si>
    <t>MINI of Marin</t>
  </si>
  <si>
    <t>MINI of Ontario</t>
  </si>
  <si>
    <t>MINI of San Diego</t>
  </si>
  <si>
    <t>MINI of Tempe</t>
  </si>
  <si>
    <t>Peter Pan BMW</t>
  </si>
  <si>
    <t>Porsche North Scottsdale</t>
  </si>
  <si>
    <t>Porsche Stevens Creek</t>
  </si>
  <si>
    <t>Round Rock Honda</t>
  </si>
  <si>
    <t>Round Rock Hyundai</t>
  </si>
  <si>
    <t>Round Rock Toyota</t>
  </si>
  <si>
    <t>Scottsdale Ferrari Maserati</t>
  </si>
  <si>
    <t>Subaru Orange Coast</t>
  </si>
  <si>
    <t>Tempe Honda</t>
  </si>
  <si>
    <t>Toyota of Clovis</t>
  </si>
  <si>
    <t>Toyota of Pharr</t>
  </si>
  <si>
    <t>Toyota of Surprise</t>
  </si>
  <si>
    <t>Volkswagen North Scottsdale</t>
  </si>
  <si>
    <t>Volkswagen South Coast</t>
  </si>
  <si>
    <t/>
  </si>
  <si>
    <t>Acura</t>
  </si>
  <si>
    <t>Arizona</t>
  </si>
  <si>
    <t>Southern California</t>
  </si>
  <si>
    <t>Audi</t>
  </si>
  <si>
    <t>Orange County</t>
  </si>
  <si>
    <t>Northern California</t>
  </si>
  <si>
    <t>Bentley</t>
  </si>
  <si>
    <t>BMW</t>
  </si>
  <si>
    <t>Texas</t>
  </si>
  <si>
    <t>Honda</t>
  </si>
  <si>
    <t>MINI</t>
  </si>
  <si>
    <t>Hyundai</t>
  </si>
  <si>
    <t>JLR</t>
  </si>
  <si>
    <t>Toyota</t>
  </si>
  <si>
    <t>Lexus</t>
  </si>
  <si>
    <t>Lincoln</t>
  </si>
  <si>
    <t>Mazda</t>
  </si>
  <si>
    <t>Mercedes-Benz</t>
  </si>
  <si>
    <t>Porsche</t>
  </si>
  <si>
    <t>Ferrari</t>
  </si>
  <si>
    <t>Subaru</t>
  </si>
  <si>
    <t>Volkswagen</t>
  </si>
  <si>
    <t>WEST</t>
  </si>
  <si>
    <t>Set to Goal</t>
  </si>
  <si>
    <t>Confirmed to Set</t>
  </si>
  <si>
    <t>Show to Set</t>
  </si>
  <si>
    <t>Sold to Set</t>
  </si>
  <si>
    <t># Confirmed</t>
  </si>
  <si>
    <t># Appts Set</t>
  </si>
  <si>
    <t># Show</t>
  </si>
  <si>
    <t>% Show</t>
  </si>
  <si>
    <t>% Confirmed</t>
  </si>
  <si>
    <t>% Set To Goal</t>
  </si>
  <si>
    <t># Sold</t>
  </si>
  <si>
    <t>% Sold</t>
  </si>
  <si>
    <t>Region Summary</t>
  </si>
  <si>
    <t>Market / Store</t>
  </si>
  <si>
    <r>
      <rPr>
        <b/>
        <sz val="16"/>
        <color theme="1"/>
        <rFont val="Arial"/>
        <family val="2"/>
      </rPr>
      <t>Industry Goal</t>
    </r>
    <r>
      <rPr>
        <sz val="16"/>
        <color theme="1"/>
        <rFont val="Arial"/>
        <family val="2"/>
      </rPr>
      <t>: 2 Appts 
Per Producer Per Day</t>
    </r>
  </si>
  <si>
    <r>
      <rPr>
        <b/>
        <sz val="16"/>
        <color theme="1"/>
        <rFont val="Arial"/>
        <family val="2"/>
      </rPr>
      <t>PAG Goal</t>
    </r>
    <r>
      <rPr>
        <sz val="16"/>
        <color theme="1"/>
        <rFont val="Arial"/>
        <family val="2"/>
      </rPr>
      <t>: 1 Appt 
Per Producer Per Day</t>
    </r>
  </si>
  <si>
    <t>(Goal: 100%)</t>
  </si>
  <si>
    <t>(Goal: 85%)</t>
  </si>
  <si>
    <t>(Goal: 65%)</t>
  </si>
  <si>
    <t>(Goal: 30%)</t>
  </si>
  <si>
    <t>WEST TOTAL</t>
  </si>
  <si>
    <t>Capitol Acura</t>
  </si>
  <si>
    <t>Land Rover Chandler</t>
  </si>
  <si>
    <t>Land Rover North Scottsdale</t>
  </si>
  <si>
    <t>BMW/MINI of Escondido</t>
  </si>
  <si>
    <t>Genesis of Round Rock</t>
  </si>
  <si>
    <t>Audi San Jose</t>
  </si>
  <si>
    <t>Genesis</t>
  </si>
  <si>
    <t>Audi North Orange County</t>
  </si>
  <si>
    <t>BMW of Escondido</t>
  </si>
  <si>
    <t>Jaguar Land Rover Chandler</t>
  </si>
  <si>
    <t>Jaguar Land Rover North Scottsdale</t>
  </si>
  <si>
    <t>MINI of Escondido</t>
  </si>
  <si>
    <t>Lambo</t>
  </si>
  <si>
    <t>Lamborghini North Scottsdale</t>
  </si>
  <si>
    <t>Appointment Effort</t>
  </si>
  <si>
    <t>November '24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</si>
</sst>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24"/>
      <color theme="1"/>
      <name val="Arial"/>
      <family val="2"/>
    </font>
    <font>
      <b/>
      <sz val="21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u/>
      <sz val="18"/>
      <color theme="1"/>
      <name val="Arial"/>
      <family val="2"/>
    </font>
    <font>
      <b/>
      <sz val="16"/>
      <color theme="1"/>
      <name val="Arial"/>
      <family val="2"/>
    </font>
    <font>
      <b/>
      <sz val="13"/>
      <color theme="1"/>
      <name val="Arial"/>
      <family val="2"/>
    </font>
    <font>
      <sz val="11"/>
      <name val="Calibri"/>
      <family val="2"/>
    </font>
    <font>
      <b/>
      <sz val="16"/>
      <name val="Arial"/>
      <family val="2"/>
    </font>
    <font>
      <i/>
      <sz val="12"/>
      <name val="Arial"/>
      <family val="2"/>
    </font>
    <font>
      <b/>
      <sz val="11"/>
      <name val="Arial"/>
      <family val="2"/>
    </font>
    <font>
      <i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7" xfId="0" applyFont="1" applyBorder="1"/>
    <xf numFmtId="0" fontId="5" fillId="0" borderId="7" xfId="0" applyFont="1" applyBorder="1" applyAlignment="1">
      <alignment horizontal="center"/>
    </xf>
    <xf numFmtId="0" fontId="10" fillId="4" borderId="0" xfId="0" applyFont="1" applyFill="1"/>
    <xf numFmtId="0" fontId="4" fillId="0" borderId="0" xfId="0" applyFont="1" applyAlignment="1">
      <alignment vertical="top"/>
    </xf>
    <xf numFmtId="0" fontId="11" fillId="5" borderId="0" xfId="0" applyFont="1" applyFill="1" applyAlignment="1">
      <alignment vertical="center"/>
    </xf>
    <xf numFmtId="0" fontId="6" fillId="3" borderId="4" xfId="0" applyFont="1" applyFill="1" applyBorder="1" applyAlignment="1">
      <alignment horizontal="right"/>
    </xf>
    <xf numFmtId="3" fontId="7" fillId="3" borderId="6" xfId="0" applyNumberFormat="1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9" fontId="10" fillId="4" borderId="6" xfId="1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3" fontId="4" fillId="4" borderId="4" xfId="0" applyNumberFormat="1" applyFont="1" applyFill="1" applyBorder="1" applyAlignment="1">
      <alignment horizontal="center" vertical="center"/>
    </xf>
    <xf numFmtId="3" fontId="4" fillId="4" borderId="8" xfId="0" applyNumberFormat="1" applyFont="1" applyFill="1" applyBorder="1" applyAlignment="1">
      <alignment horizontal="center" vertical="center"/>
    </xf>
    <xf numFmtId="9" fontId="6" fillId="2" borderId="8" xfId="1" applyFont="1" applyFill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10" fillId="4" borderId="4" xfId="0" applyNumberFormat="1" applyFont="1" applyFill="1" applyBorder="1" applyAlignment="1">
      <alignment horizontal="center"/>
    </xf>
    <xf numFmtId="3" fontId="10" fillId="4" borderId="6" xfId="0" applyNumberFormat="1" applyFont="1" applyFill="1" applyBorder="1" applyAlignment="1">
      <alignment horizontal="center"/>
    </xf>
    <xf numFmtId="0" fontId="4" fillId="6" borderId="0" xfId="0" applyFont="1" applyFill="1"/>
    <xf numFmtId="9" fontId="4" fillId="0" borderId="0" xfId="1" applyFont="1"/>
    <xf numFmtId="0" fontId="4" fillId="7" borderId="0" xfId="0" applyFont="1" applyFill="1"/>
    <xf numFmtId="0" fontId="4" fillId="8" borderId="0" xfId="0" applyFont="1" applyFill="1" applyAlignment="1">
      <alignment vertical="center"/>
    </xf>
    <xf numFmtId="9" fontId="6" fillId="8" borderId="8" xfId="1" applyFont="1" applyFill="1" applyBorder="1" applyAlignment="1">
      <alignment horizontal="center" vertical="center"/>
    </xf>
    <xf numFmtId="9" fontId="14" fillId="8" borderId="10" xfId="1" applyFont="1" applyFill="1" applyBorder="1" applyAlignment="1">
      <alignment horizontal="center" vertical="center"/>
    </xf>
    <xf numFmtId="0" fontId="14" fillId="8" borderId="7" xfId="0" applyFont="1" applyFill="1" applyBorder="1" applyAlignment="1">
      <alignment vertical="center"/>
    </xf>
    <xf numFmtId="3" fontId="14" fillId="4" borderId="9" xfId="0" applyNumberFormat="1" applyFont="1" applyFill="1" applyBorder="1" applyAlignment="1">
      <alignment horizontal="center" vertical="center"/>
    </xf>
    <xf numFmtId="3" fontId="14" fillId="4" borderId="10" xfId="0" applyNumberFormat="1" applyFont="1" applyFill="1" applyBorder="1" applyAlignment="1">
      <alignment horizontal="center" vertical="center"/>
    </xf>
    <xf numFmtId="0" fontId="16" fillId="4" borderId="0" xfId="0" applyFont="1" applyFill="1"/>
    <xf numFmtId="0" fontId="17" fillId="4" borderId="0" xfId="0" applyFont="1" applyFill="1"/>
    <xf numFmtId="0" fontId="18" fillId="0" borderId="1" xfId="0" applyFont="1" applyBorder="1" applyAlignment="1">
      <alignment horizontal="left"/>
    </xf>
    <xf numFmtId="0" fontId="18" fillId="0" borderId="2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0" xfId="0" quotePrefix="1" applyFont="1" applyAlignment="1">
      <alignment horizontal="left"/>
    </xf>
    <xf numFmtId="0" fontId="5" fillId="0" borderId="11" xfId="0" applyFont="1" applyBorder="1" applyAlignment="1">
      <alignment horizontal="center"/>
    </xf>
    <xf numFmtId="0" fontId="2" fillId="7" borderId="0" xfId="0" applyFont="1" applyFill="1" applyAlignment="1">
      <alignment horizontal="center"/>
    </xf>
    <xf numFmtId="9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19" fillId="0" borderId="0" xfId="0" applyFont="1" applyAlignment="1">
      <alignment vertical="top"/>
    </xf>
    <xf numFmtId="0" fontId="19" fillId="0" borderId="0" xfId="0" applyFont="1" applyAlignment="1">
      <alignment horizontal="right" vertical="top"/>
    </xf>
    <xf numFmtId="0" fontId="5" fillId="0" borderId="5" xfId="0" applyFont="1" applyBorder="1" applyAlignment="1">
      <alignment horizontal="center"/>
    </xf>
    <xf numFmtId="0" fontId="5" fillId="4" borderId="0" xfId="0" applyFont="1" applyFill="1" applyAlignment="1">
      <alignment horizontal="left"/>
    </xf>
    <xf numFmtId="0" fontId="5" fillId="4" borderId="4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9" fontId="9" fillId="3" borderId="4" xfId="0" applyNumberFormat="1" applyFont="1" applyFill="1" applyBorder="1" applyAlignment="1">
      <alignment horizontal="center" vertical="center"/>
    </xf>
    <xf numFmtId="9" fontId="9" fillId="3" borderId="6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/>
    </xf>
    <xf numFmtId="0" fontId="4" fillId="3" borderId="6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</cellXfs>
  <cellStyles count="3">
    <cellStyle name="Normal" xfId="0" builtinId="0"/>
    <cellStyle name="Normal 2" xfId="2" xr:uid="{E57DC604-610E-4853-9F81-D4F4C84C3CB6}"/>
    <cellStyle name="Percent" xfId="1" builtinId="5"/>
  </cellStyles>
  <dxfs count="1">
    <dxf>
      <font>
        <color theme="0"/>
      </font>
      <fill>
        <patternFill>
          <fgColor auto="1"/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E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452513348617406E-2"/>
          <c:y val="0"/>
          <c:w val="0.98554748665138259"/>
          <c:h val="0.9675655308490792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BFB-FE4B-B834-33C5EC1EFA3D}"/>
              </c:ext>
            </c:extLst>
          </c:dPt>
          <c:dPt>
            <c:idx val="1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1D2-D848-9CD3-2D4415B46A92}"/>
              </c:ext>
            </c:extLst>
          </c:dPt>
          <c:val>
            <c:numRef>
              <c:f>Report!$G$10:$G$11</c:f>
              <c:numCache>
                <c:formatCode>0%</c:formatCode>
                <c:ptCount val="2"/>
                <c:pt idx="0">
                  <c:v>1.0770842061164643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D2-D848-9CD3-2D4415B46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452513348617406E-2"/>
          <c:y val="0"/>
          <c:w val="0.98554748665138259"/>
          <c:h val="0.9675655308490792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51B-5841-AF3E-239A365BE6A2}"/>
              </c:ext>
            </c:extLst>
          </c:dPt>
          <c:dPt>
            <c:idx val="1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51B-5841-AF3E-239A365BE6A2}"/>
              </c:ext>
            </c:extLst>
          </c:dPt>
          <c:val>
            <c:numRef>
              <c:f>Report!$I$10:$I$11</c:f>
              <c:numCache>
                <c:formatCode>0%</c:formatCode>
                <c:ptCount val="2"/>
                <c:pt idx="0">
                  <c:v>0.56780759756255672</c:v>
                </c:pt>
                <c:pt idx="1">
                  <c:v>0.18219240243744328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1B-5841-AF3E-239A365BE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452513348617406E-2"/>
          <c:y val="0"/>
          <c:w val="0.98554748665138259"/>
          <c:h val="0.9675655308490792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5DC-314E-AC0C-F3601E1ECA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5DC-314E-AC0C-F3601E1ECA88}"/>
              </c:ext>
            </c:extLst>
          </c:dPt>
          <c:val>
            <c:numRef>
              <c:f>Report!$K$10:$K$11</c:f>
              <c:numCache>
                <c:formatCode>0%</c:formatCode>
                <c:ptCount val="2"/>
                <c:pt idx="0">
                  <c:v>0.71800855698171917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DC-314E-AC0C-F3601E1EC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452513348617406E-2"/>
          <c:y val="0"/>
          <c:w val="0.98554748665138259"/>
          <c:h val="0.9675655308490792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C0D-F744-9547-31C33C9B6CCB}"/>
              </c:ext>
            </c:extLst>
          </c:dPt>
          <c:dPt>
            <c:idx val="1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C0D-F744-9547-31C33C9B6CCB}"/>
              </c:ext>
            </c:extLst>
          </c:dPt>
          <c:val>
            <c:numRef>
              <c:f>Report!$M$10:$M$11</c:f>
              <c:numCache>
                <c:formatCode>0%</c:formatCode>
                <c:ptCount val="2"/>
                <c:pt idx="0">
                  <c:v>0.33735252171658242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0D-F744-9547-31C33C9B6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603907</xdr:colOff>
      <xdr:row>3</xdr:row>
      <xdr:rowOff>91968</xdr:rowOff>
    </xdr:from>
    <xdr:to>
      <xdr:col>6</xdr:col>
      <xdr:colOff>602156</xdr:colOff>
      <xdr:row>6</xdr:row>
      <xdr:rowOff>219405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FDC7EA-3267-092E-AE10-19C467D729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603907</xdr:colOff>
      <xdr:row>3</xdr:row>
      <xdr:rowOff>91968</xdr:rowOff>
    </xdr:from>
    <xdr:to>
      <xdr:col>8</xdr:col>
      <xdr:colOff>602156</xdr:colOff>
      <xdr:row>6</xdr:row>
      <xdr:rowOff>219405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A6B2214-52A8-654B-BF08-8220FFD080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603907</xdr:colOff>
      <xdr:row>3</xdr:row>
      <xdr:rowOff>91968</xdr:rowOff>
    </xdr:from>
    <xdr:to>
      <xdr:col>10</xdr:col>
      <xdr:colOff>602156</xdr:colOff>
      <xdr:row>6</xdr:row>
      <xdr:rowOff>219405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14A92E3-2BF0-2045-A172-5090F1A892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603907</xdr:colOff>
      <xdr:row>3</xdr:row>
      <xdr:rowOff>91968</xdr:rowOff>
    </xdr:from>
    <xdr:to>
      <xdr:col>12</xdr:col>
      <xdr:colOff>602156</xdr:colOff>
      <xdr:row>6</xdr:row>
      <xdr:rowOff>219405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ACFB9AD-3B62-6B43-B755-6BEF3642E5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AE515-3BDC-924B-BF39-01A850F5B9CA}">
  <sheetPr>
    <pageSetUpPr fitToPage="1"/>
  </sheetPr>
  <dimension ref="A1:S277"/>
  <sheetViews>
    <sheetView showGridLines="0" tabSelected="1" topLeftCell="B1" zoomScaleNormal="100" workbookViewId="0">
      <selection activeCell="C11" sqref="C11"/>
    </sheetView>
  </sheetViews>
  <sheetFormatPr baseColWidth="10" defaultColWidth="10.83203125" defaultRowHeight="16" x14ac:dyDescent="0.2"/>
  <cols>
    <col min="1" max="1" width="10.83203125" style="4" hidden="1" customWidth="1"/>
    <col min="2" max="2" width="2.33203125" style="4" customWidth="1"/>
    <col min="3" max="3" width="41.33203125" style="4" customWidth="1"/>
    <col min="4" max="5" width="18.6640625" style="4" customWidth="1"/>
    <col min="6" max="13" width="15.83203125" style="4" customWidth="1"/>
    <col min="14" max="16384" width="10.83203125" style="4"/>
  </cols>
  <sheetData>
    <row r="1" spans="1:16" ht="16" customHeight="1" x14ac:dyDescent="0.2"/>
    <row r="2" spans="1:16" ht="30" customHeight="1" x14ac:dyDescent="0.2">
      <c r="C2" s="19" t="str">
        <f>WORKSHEET!$C$1&amp;" - "&amp;WORKSHEET!$C$2</f>
        <v>Appointment Effort - November '24</v>
      </c>
      <c r="H2" s="49"/>
      <c r="M2" s="50"/>
    </row>
    <row r="3" spans="1:16" ht="18" customHeight="1" x14ac:dyDescent="0.2"/>
    <row r="4" spans="1:16" ht="20" customHeight="1" x14ac:dyDescent="0.2">
      <c r="C4" s="67" t="s">
        <v>94</v>
      </c>
      <c r="D4" s="11"/>
      <c r="E4" s="12"/>
      <c r="F4" s="57">
        <f>G10</f>
        <v>1.0770842061164643</v>
      </c>
      <c r="G4" s="58"/>
      <c r="H4" s="57">
        <f>I10</f>
        <v>0.56780759756255672</v>
      </c>
      <c r="I4" s="58"/>
      <c r="J4" s="57">
        <f>K10</f>
        <v>0.71800855698171917</v>
      </c>
      <c r="K4" s="58"/>
      <c r="L4" s="57">
        <f>M10</f>
        <v>0.33735252171658242</v>
      </c>
      <c r="M4" s="58"/>
    </row>
    <row r="5" spans="1:16" ht="30" customHeight="1" x14ac:dyDescent="0.2">
      <c r="C5" s="67"/>
      <c r="D5" s="65" t="s">
        <v>96</v>
      </c>
      <c r="E5" s="66"/>
      <c r="F5" s="57"/>
      <c r="G5" s="58"/>
      <c r="H5" s="57"/>
      <c r="I5" s="58"/>
      <c r="J5" s="57"/>
      <c r="K5" s="58"/>
      <c r="L5" s="57"/>
      <c r="M5" s="58"/>
    </row>
    <row r="6" spans="1:16" ht="30" customHeight="1" x14ac:dyDescent="0.2">
      <c r="C6" s="67"/>
      <c r="D6" s="65"/>
      <c r="E6" s="66"/>
      <c r="F6" s="57"/>
      <c r="G6" s="58"/>
      <c r="H6" s="57"/>
      <c r="I6" s="58"/>
      <c r="J6" s="57"/>
      <c r="K6" s="58"/>
      <c r="L6" s="57"/>
      <c r="M6" s="58"/>
    </row>
    <row r="7" spans="1:16" ht="20" customHeight="1" x14ac:dyDescent="0.2">
      <c r="C7" s="67"/>
      <c r="D7" s="59" t="s">
        <v>97</v>
      </c>
      <c r="E7" s="60"/>
      <c r="F7" s="57"/>
      <c r="G7" s="58"/>
      <c r="H7" s="57"/>
      <c r="I7" s="58"/>
      <c r="J7" s="57"/>
      <c r="K7" s="58"/>
      <c r="L7" s="57"/>
      <c r="M7" s="58"/>
    </row>
    <row r="8" spans="1:16" ht="20" customHeight="1" x14ac:dyDescent="0.2">
      <c r="C8" s="67"/>
      <c r="D8" s="59"/>
      <c r="E8" s="60"/>
      <c r="F8" s="63" t="s">
        <v>82</v>
      </c>
      <c r="G8" s="64"/>
      <c r="H8" s="63" t="s">
        <v>83</v>
      </c>
      <c r="I8" s="64"/>
      <c r="J8" s="63" t="s">
        <v>84</v>
      </c>
      <c r="K8" s="64"/>
      <c r="L8" s="63" t="s">
        <v>85</v>
      </c>
      <c r="M8" s="64"/>
    </row>
    <row r="9" spans="1:16" s="9" customFormat="1" ht="20" customHeight="1" x14ac:dyDescent="0.2">
      <c r="C9" s="67"/>
      <c r="D9" s="59"/>
      <c r="E9" s="60"/>
      <c r="F9" s="61" t="s">
        <v>98</v>
      </c>
      <c r="G9" s="62"/>
      <c r="H9" s="61" t="s">
        <v>99</v>
      </c>
      <c r="I9" s="62"/>
      <c r="J9" s="61" t="s">
        <v>100</v>
      </c>
      <c r="K9" s="62"/>
      <c r="L9" s="61" t="s">
        <v>101</v>
      </c>
      <c r="M9" s="62"/>
    </row>
    <row r="10" spans="1:16" s="8" customFormat="1" ht="2" customHeight="1" x14ac:dyDescent="0.2">
      <c r="C10" s="8" t="s">
        <v>7</v>
      </c>
      <c r="D10" s="25">
        <f>SUM(D14:D19)</f>
        <v>1302</v>
      </c>
      <c r="E10" s="26">
        <f>SUM(E14:E19)</f>
        <v>28644</v>
      </c>
      <c r="F10" s="25">
        <f>SUM(F14:F19)</f>
        <v>30852</v>
      </c>
      <c r="G10" s="17">
        <f>IF($C10="","",F10/E10)</f>
        <v>1.0770842061164643</v>
      </c>
      <c r="H10" s="25">
        <f>SUM(H14:H19)</f>
        <v>17518</v>
      </c>
      <c r="I10" s="17">
        <f>IF($C10="","",H10/$F10)</f>
        <v>0.56780759756255672</v>
      </c>
      <c r="J10" s="25">
        <f>SUM(J14:J19)</f>
        <v>22152</v>
      </c>
      <c r="K10" s="17">
        <f>IF($C10="","",J10/$F10)</f>
        <v>0.71800855698171917</v>
      </c>
      <c r="L10" s="25">
        <f>SUM(L14:L19)</f>
        <v>10408</v>
      </c>
      <c r="M10" s="17">
        <f>IF($C10="","",L10/$F10)</f>
        <v>0.33735252171658242</v>
      </c>
    </row>
    <row r="11" spans="1:16" s="8" customFormat="1" ht="2" customHeight="1" x14ac:dyDescent="0.2">
      <c r="D11" s="13"/>
      <c r="E11" s="14"/>
      <c r="F11" s="13"/>
      <c r="G11" s="17">
        <f>IF(G10&gt;G12,0,G12-G10)</f>
        <v>0</v>
      </c>
      <c r="H11" s="13"/>
      <c r="I11" s="17">
        <f>IF(I10&gt;I12,0,I12-I10)</f>
        <v>0.18219240243744328</v>
      </c>
      <c r="J11" s="13"/>
      <c r="K11" s="17">
        <f>IF(K10&gt;K12,0,K12-K10)</f>
        <v>0</v>
      </c>
      <c r="L11" s="13"/>
      <c r="M11" s="17">
        <f>IF(M10&gt;M12,0,M12-M10)</f>
        <v>0</v>
      </c>
    </row>
    <row r="12" spans="1:16" s="8" customFormat="1" ht="2" customHeight="1" x14ac:dyDescent="0.2">
      <c r="D12" s="13"/>
      <c r="E12" s="14"/>
      <c r="F12" s="13"/>
      <c r="G12" s="17">
        <v>1</v>
      </c>
      <c r="H12" s="13"/>
      <c r="I12" s="17">
        <v>0.75</v>
      </c>
      <c r="J12" s="13"/>
      <c r="K12" s="17">
        <v>0.65</v>
      </c>
      <c r="L12" s="13"/>
      <c r="M12" s="17">
        <v>0.3</v>
      </c>
    </row>
    <row r="13" spans="1:16" ht="24" customHeight="1" x14ac:dyDescent="0.2">
      <c r="C13" s="10" t="s">
        <v>95</v>
      </c>
      <c r="D13" s="15" t="s">
        <v>1</v>
      </c>
      <c r="E13" s="16" t="s">
        <v>2</v>
      </c>
      <c r="F13" s="15" t="s">
        <v>87</v>
      </c>
      <c r="G13" s="16" t="s">
        <v>91</v>
      </c>
      <c r="H13" s="15" t="s">
        <v>86</v>
      </c>
      <c r="I13" s="16" t="s">
        <v>90</v>
      </c>
      <c r="J13" s="15" t="s">
        <v>88</v>
      </c>
      <c r="K13" s="16" t="s">
        <v>89</v>
      </c>
      <c r="L13" s="15" t="s">
        <v>92</v>
      </c>
      <c r="M13" s="16" t="s">
        <v>93</v>
      </c>
    </row>
    <row r="14" spans="1:16" s="18" customFormat="1" ht="18" customHeight="1" x14ac:dyDescent="0.25">
      <c r="A14" s="18">
        <v>1</v>
      </c>
      <c r="C14" s="30" t="str">
        <f>F264</f>
        <v>Arizona</v>
      </c>
      <c r="D14" s="21">
        <f t="shared" ref="D14:F18" si="0">IF($C14="","",SUMIFS(G$207:G$269,$F$207:$F$269,$C14))</f>
        <v>176</v>
      </c>
      <c r="E14" s="22">
        <f t="shared" si="0"/>
        <v>3872</v>
      </c>
      <c r="F14" s="21">
        <f t="shared" si="0"/>
        <v>3763</v>
      </c>
      <c r="G14" s="31">
        <f>IF($C14="","",F14/E14)</f>
        <v>0.97184917355371903</v>
      </c>
      <c r="H14" s="21">
        <f>IF($C14="","",SUMIFS(J$207:J$269,$F$207:$F$269,$C14))</f>
        <v>2528</v>
      </c>
      <c r="I14" s="31">
        <f>IF($C14="","",H14/$F14)</f>
        <v>0.67180441137390379</v>
      </c>
      <c r="J14" s="21">
        <f>IF($C14="","",SUMIFS(K$207:K$269,$F$207:$F$269,$C14))</f>
        <v>2946</v>
      </c>
      <c r="K14" s="31">
        <f>IF($C14="","",J14/$F14)</f>
        <v>0.78288599521658253</v>
      </c>
      <c r="L14" s="21">
        <f>IF($C14="","",SUMIFS(L$207:L$269,$F$207:$F$269,$C14))</f>
        <v>1415</v>
      </c>
      <c r="M14" s="31">
        <f>IF($C14="","",L14/$F14)</f>
        <v>0.37602976348657985</v>
      </c>
    </row>
    <row r="15" spans="1:16" s="18" customFormat="1" ht="18" customHeight="1" x14ac:dyDescent="0.25">
      <c r="A15" s="18">
        <v>2</v>
      </c>
      <c r="C15" s="30" t="str">
        <f>F265</f>
        <v>Northern California</v>
      </c>
      <c r="D15" s="21">
        <f t="shared" si="0"/>
        <v>97</v>
      </c>
      <c r="E15" s="22">
        <f t="shared" si="0"/>
        <v>2134</v>
      </c>
      <c r="F15" s="21">
        <f t="shared" si="0"/>
        <v>2397</v>
      </c>
      <c r="G15" s="31">
        <f t="shared" ref="G15:G34" si="1">IF($C15="","",F15/E15)</f>
        <v>1.1232427366447986</v>
      </c>
      <c r="H15" s="21">
        <f>IF($C15="","",SUMIFS(J$207:J$269,$F$207:$F$269,$C15))</f>
        <v>1399</v>
      </c>
      <c r="I15" s="31">
        <f t="shared" ref="I15:I34" si="2">IF($C15="","",H15/$F15)</f>
        <v>0.58364622444722569</v>
      </c>
      <c r="J15" s="21">
        <f>IF($C15="","",SUMIFS(K$207:K$269,$F$207:$F$269,$C15))</f>
        <v>1619</v>
      </c>
      <c r="K15" s="31">
        <f t="shared" ref="K15:K34" si="3">IF($C15="","",J15/$F15)</f>
        <v>0.67542761785565286</v>
      </c>
      <c r="L15" s="21">
        <f>IF($C15="","",SUMIFS(L$207:L$269,$F$207:$F$269,$C15))</f>
        <v>709</v>
      </c>
      <c r="M15" s="31">
        <f t="shared" ref="M15:M34" si="4">IF($C15="","",L15/$F15)</f>
        <v>0.29578639966624948</v>
      </c>
      <c r="P15" s="24"/>
    </row>
    <row r="16" spans="1:16" s="18" customFormat="1" ht="18" customHeight="1" x14ac:dyDescent="0.25">
      <c r="A16" s="18">
        <v>3</v>
      </c>
      <c r="C16" s="30" t="str">
        <f>F266</f>
        <v>Orange County</v>
      </c>
      <c r="D16" s="21">
        <f t="shared" si="0"/>
        <v>85</v>
      </c>
      <c r="E16" s="22">
        <f t="shared" si="0"/>
        <v>1870</v>
      </c>
      <c r="F16" s="21">
        <f t="shared" si="0"/>
        <v>1920</v>
      </c>
      <c r="G16" s="31">
        <f t="shared" si="1"/>
        <v>1.0267379679144386</v>
      </c>
      <c r="H16" s="21">
        <f>IF($C16="","",SUMIFS(J$207:J$269,$F$207:$F$269,$C16))</f>
        <v>1429</v>
      </c>
      <c r="I16" s="31">
        <f t="shared" si="2"/>
        <v>0.74427083333333333</v>
      </c>
      <c r="J16" s="21">
        <f>IF($C16="","",SUMIFS(K$207:K$269,$F$207:$F$269,$C16))</f>
        <v>1513</v>
      </c>
      <c r="K16" s="31">
        <f t="shared" si="3"/>
        <v>0.78802083333333328</v>
      </c>
      <c r="L16" s="21">
        <f>IF($C16="","",SUMIFS(L$207:L$269,$F$207:$F$269,$C16))</f>
        <v>851</v>
      </c>
      <c r="M16" s="31">
        <f t="shared" si="4"/>
        <v>0.44322916666666667</v>
      </c>
    </row>
    <row r="17" spans="1:13" s="18" customFormat="1" ht="18" customHeight="1" x14ac:dyDescent="0.25">
      <c r="A17" s="18">
        <v>4</v>
      </c>
      <c r="C17" s="30" t="str">
        <f>F267</f>
        <v>Southern California</v>
      </c>
      <c r="D17" s="21">
        <f t="shared" si="0"/>
        <v>104</v>
      </c>
      <c r="E17" s="22">
        <f t="shared" si="0"/>
        <v>2288</v>
      </c>
      <c r="F17" s="21">
        <f t="shared" si="0"/>
        <v>2603</v>
      </c>
      <c r="G17" s="31">
        <f t="shared" si="1"/>
        <v>1.1376748251748252</v>
      </c>
      <c r="H17" s="21">
        <f>IF($C17="","",SUMIFS(J$207:J$269,$F$207:$F$269,$C17))</f>
        <v>1586</v>
      </c>
      <c r="I17" s="31">
        <f t="shared" si="2"/>
        <v>0.60929696504033803</v>
      </c>
      <c r="J17" s="21">
        <f>IF($C17="","",SUMIFS(K$207:K$269,$F$207:$F$269,$C17))</f>
        <v>1921</v>
      </c>
      <c r="K17" s="31">
        <f t="shared" si="3"/>
        <v>0.73799462159047258</v>
      </c>
      <c r="L17" s="21">
        <f>IF($C17="","",SUMIFS(L$207:L$269,$F$207:$F$269,$C17))</f>
        <v>834</v>
      </c>
      <c r="M17" s="31">
        <f t="shared" si="4"/>
        <v>0.32039953899346907</v>
      </c>
    </row>
    <row r="18" spans="1:13" s="18" customFormat="1" ht="18" customHeight="1" x14ac:dyDescent="0.25">
      <c r="A18" s="18">
        <v>5</v>
      </c>
      <c r="C18" s="30" t="str">
        <f>F268</f>
        <v>Texas</v>
      </c>
      <c r="D18" s="21">
        <f t="shared" si="0"/>
        <v>189</v>
      </c>
      <c r="E18" s="22">
        <f t="shared" si="0"/>
        <v>4158</v>
      </c>
      <c r="F18" s="21">
        <f t="shared" si="0"/>
        <v>4743</v>
      </c>
      <c r="G18" s="31">
        <f t="shared" ref="G18" si="5">IF($C18="","",F18/E18)</f>
        <v>1.1406926406926408</v>
      </c>
      <c r="H18" s="21">
        <f>IF($C18="","",SUMIFS(J$207:J$269,$F$207:$F$269,$C18))</f>
        <v>1817</v>
      </c>
      <c r="I18" s="31">
        <f t="shared" ref="I18" si="6">IF($C18="","",H18/$F18)</f>
        <v>0.3830908707569049</v>
      </c>
      <c r="J18" s="21">
        <f>IF($C18="","",SUMIFS(K$207:K$269,$F$207:$F$269,$C18))</f>
        <v>3077</v>
      </c>
      <c r="K18" s="31">
        <f t="shared" ref="K18" si="7">IF($C18="","",J18/$F18)</f>
        <v>0.64874551971326166</v>
      </c>
      <c r="L18" s="21">
        <f>IF($C18="","",SUMIFS(L$207:L$269,$F$207:$F$269,$C18))</f>
        <v>1395</v>
      </c>
      <c r="M18" s="31">
        <f t="shared" ref="M18" si="8">IF($C18="","",L18/$F18)</f>
        <v>0.29411764705882354</v>
      </c>
    </row>
    <row r="19" spans="1:13" s="18" customFormat="1" ht="20" customHeight="1" x14ac:dyDescent="0.25">
      <c r="A19" s="18">
        <v>5</v>
      </c>
      <c r="C19" s="33" t="s">
        <v>102</v>
      </c>
      <c r="D19" s="34">
        <f>SUM(D14:D18)</f>
        <v>651</v>
      </c>
      <c r="E19" s="35">
        <f>SUM(E14:E18)</f>
        <v>14322</v>
      </c>
      <c r="F19" s="34">
        <f>SUM(F14:F18)</f>
        <v>15426</v>
      </c>
      <c r="G19" s="32">
        <f>F19/E19</f>
        <v>1.0770842061164643</v>
      </c>
      <c r="H19" s="34">
        <f>SUM(H14:H18)</f>
        <v>8759</v>
      </c>
      <c r="I19" s="32">
        <f>H19/$F19</f>
        <v>0.56780759756255672</v>
      </c>
      <c r="J19" s="34">
        <f>SUM(J14:J18)</f>
        <v>11076</v>
      </c>
      <c r="K19" s="32">
        <f>J19/$F19</f>
        <v>0.71800855698171917</v>
      </c>
      <c r="L19" s="34">
        <f>SUM(L14:L18)</f>
        <v>5204</v>
      </c>
      <c r="M19" s="32">
        <f>L19/$F19</f>
        <v>0.33735252171658242</v>
      </c>
    </row>
    <row r="20" spans="1:13" ht="8" customHeight="1" x14ac:dyDescent="0.2"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</row>
    <row r="21" spans="1:13" s="18" customFormat="1" ht="18" customHeight="1" x14ac:dyDescent="0.25">
      <c r="A21" s="18">
        <v>1</v>
      </c>
      <c r="C21" s="20" t="str">
        <f t="shared" ref="C21:C52" si="9">IFERROR(VLOOKUP($A21,$R$207:$S$263,2,FALSE),"")</f>
        <v>Lexus San Diego</v>
      </c>
      <c r="D21" s="21">
        <f t="shared" ref="D21:D52" si="10">IF($C21="","",SUMIFS(G$207:G$268,$F$207:$F$268,$C21))</f>
        <v>15</v>
      </c>
      <c r="E21" s="22">
        <f t="shared" ref="E21:E52" si="11">IF($C21="","",SUMIFS(H$207:H$268,$F$207:$F$268,$C21))</f>
        <v>330</v>
      </c>
      <c r="F21" s="21">
        <f t="shared" ref="F21:F52" si="12">IF($C21="","",SUMIFS(I$207:I$268,$F$207:$F$268,$C21))</f>
        <v>555</v>
      </c>
      <c r="G21" s="23">
        <f t="shared" si="1"/>
        <v>1.6818181818181819</v>
      </c>
      <c r="H21" s="21">
        <f t="shared" ref="H21:H52" si="13">IF($C21="","",SUMIFS(J$207:J$268,$F$207:$F$268,$C21))</f>
        <v>304</v>
      </c>
      <c r="I21" s="23">
        <f t="shared" si="2"/>
        <v>0.5477477477477477</v>
      </c>
      <c r="J21" s="21">
        <f t="shared" ref="J21:J52" si="14">IF($C21="","",SUMIFS(K$207:K$268,$F$207:$F$268,$C21))</f>
        <v>407</v>
      </c>
      <c r="K21" s="23">
        <f t="shared" si="3"/>
        <v>0.73333333333333328</v>
      </c>
      <c r="L21" s="21">
        <f t="shared" ref="L21:L52" si="15">IF($C21="","",SUMIFS(L$207:L$268,$F$207:$F$268,$C21))</f>
        <v>151</v>
      </c>
      <c r="M21" s="23">
        <f t="shared" si="4"/>
        <v>0.27207207207207207</v>
      </c>
    </row>
    <row r="22" spans="1:13" s="18" customFormat="1" ht="18" customHeight="1" x14ac:dyDescent="0.25">
      <c r="A22" s="18">
        <v>2</v>
      </c>
      <c r="C22" s="20" t="str">
        <f t="shared" si="9"/>
        <v>Lexus of Lakeway</v>
      </c>
      <c r="D22" s="21">
        <f t="shared" si="10"/>
        <v>9</v>
      </c>
      <c r="E22" s="22">
        <f t="shared" si="11"/>
        <v>198</v>
      </c>
      <c r="F22" s="21">
        <f t="shared" si="12"/>
        <v>318</v>
      </c>
      <c r="G22" s="23">
        <f t="shared" si="1"/>
        <v>1.606060606060606</v>
      </c>
      <c r="H22" s="21">
        <f t="shared" si="13"/>
        <v>89</v>
      </c>
      <c r="I22" s="23">
        <f t="shared" si="2"/>
        <v>0.27987421383647798</v>
      </c>
      <c r="J22" s="21">
        <f t="shared" si="14"/>
        <v>259</v>
      </c>
      <c r="K22" s="23">
        <f t="shared" si="3"/>
        <v>0.81446540880503149</v>
      </c>
      <c r="L22" s="21">
        <f t="shared" si="15"/>
        <v>111</v>
      </c>
      <c r="M22" s="23">
        <f t="shared" si="4"/>
        <v>0.34905660377358488</v>
      </c>
    </row>
    <row r="23" spans="1:13" s="18" customFormat="1" ht="18" customHeight="1" x14ac:dyDescent="0.25">
      <c r="A23" s="18">
        <v>3</v>
      </c>
      <c r="C23" s="20" t="str">
        <f t="shared" si="9"/>
        <v>Toyota of Pharr</v>
      </c>
      <c r="D23" s="21">
        <f t="shared" si="10"/>
        <v>30</v>
      </c>
      <c r="E23" s="22">
        <f t="shared" si="11"/>
        <v>660</v>
      </c>
      <c r="F23" s="21">
        <f t="shared" si="12"/>
        <v>1046</v>
      </c>
      <c r="G23" s="23">
        <f t="shared" si="1"/>
        <v>1.584848484848485</v>
      </c>
      <c r="H23" s="21">
        <f t="shared" si="13"/>
        <v>122</v>
      </c>
      <c r="I23" s="23">
        <f t="shared" si="2"/>
        <v>0.11663479923518165</v>
      </c>
      <c r="J23" s="21">
        <f t="shared" si="14"/>
        <v>508</v>
      </c>
      <c r="K23" s="23">
        <f t="shared" si="3"/>
        <v>0.48565965583173998</v>
      </c>
      <c r="L23" s="21">
        <f t="shared" si="15"/>
        <v>252</v>
      </c>
      <c r="M23" s="23">
        <f t="shared" si="4"/>
        <v>0.24091778202676864</v>
      </c>
    </row>
    <row r="24" spans="1:13" s="18" customFormat="1" ht="18" customHeight="1" x14ac:dyDescent="0.25">
      <c r="A24" s="18">
        <v>4</v>
      </c>
      <c r="C24" s="20" t="str">
        <f t="shared" si="9"/>
        <v>Peter Pan BMW</v>
      </c>
      <c r="D24" s="21">
        <f t="shared" si="10"/>
        <v>13</v>
      </c>
      <c r="E24" s="22">
        <f t="shared" si="11"/>
        <v>286</v>
      </c>
      <c r="F24" s="21">
        <f t="shared" si="12"/>
        <v>448</v>
      </c>
      <c r="G24" s="23">
        <f t="shared" si="1"/>
        <v>1.5664335664335665</v>
      </c>
      <c r="H24" s="21">
        <f t="shared" si="13"/>
        <v>440</v>
      </c>
      <c r="I24" s="23">
        <f t="shared" si="2"/>
        <v>0.9821428571428571</v>
      </c>
      <c r="J24" s="21">
        <f t="shared" si="14"/>
        <v>380</v>
      </c>
      <c r="K24" s="23">
        <f t="shared" si="3"/>
        <v>0.8482142857142857</v>
      </c>
      <c r="L24" s="21">
        <f t="shared" si="15"/>
        <v>190</v>
      </c>
      <c r="M24" s="23">
        <f t="shared" si="4"/>
        <v>0.42410714285714285</v>
      </c>
    </row>
    <row r="25" spans="1:13" s="18" customFormat="1" ht="18" customHeight="1" x14ac:dyDescent="0.25">
      <c r="A25" s="18">
        <v>5</v>
      </c>
      <c r="C25" s="20" t="str">
        <f t="shared" si="9"/>
        <v>Porsche Stevens Creek</v>
      </c>
      <c r="D25" s="21">
        <f t="shared" si="10"/>
        <v>8</v>
      </c>
      <c r="E25" s="22">
        <f t="shared" si="11"/>
        <v>176</v>
      </c>
      <c r="F25" s="21">
        <f t="shared" si="12"/>
        <v>268</v>
      </c>
      <c r="G25" s="23">
        <f t="shared" si="1"/>
        <v>1.5227272727272727</v>
      </c>
      <c r="H25" s="21">
        <f t="shared" si="13"/>
        <v>191</v>
      </c>
      <c r="I25" s="23">
        <f t="shared" si="2"/>
        <v>0.71268656716417911</v>
      </c>
      <c r="J25" s="21">
        <f t="shared" si="14"/>
        <v>181</v>
      </c>
      <c r="K25" s="23">
        <f t="shared" si="3"/>
        <v>0.67537313432835822</v>
      </c>
      <c r="L25" s="21">
        <f t="shared" si="15"/>
        <v>43</v>
      </c>
      <c r="M25" s="23">
        <f t="shared" si="4"/>
        <v>0.16044776119402984</v>
      </c>
    </row>
    <row r="26" spans="1:13" s="18" customFormat="1" ht="18" customHeight="1" x14ac:dyDescent="0.25">
      <c r="A26" s="18">
        <v>6</v>
      </c>
      <c r="C26" s="20" t="str">
        <f t="shared" si="9"/>
        <v>Kearny Mesa Toyota</v>
      </c>
      <c r="D26" s="21">
        <f t="shared" si="10"/>
        <v>15</v>
      </c>
      <c r="E26" s="22">
        <f t="shared" si="11"/>
        <v>330</v>
      </c>
      <c r="F26" s="21">
        <f t="shared" si="12"/>
        <v>500</v>
      </c>
      <c r="G26" s="23">
        <f t="shared" si="1"/>
        <v>1.5151515151515151</v>
      </c>
      <c r="H26" s="21">
        <f t="shared" si="13"/>
        <v>452</v>
      </c>
      <c r="I26" s="23">
        <f t="shared" si="2"/>
        <v>0.90400000000000003</v>
      </c>
      <c r="J26" s="21">
        <f t="shared" si="14"/>
        <v>363</v>
      </c>
      <c r="K26" s="23">
        <f t="shared" si="3"/>
        <v>0.72599999999999998</v>
      </c>
      <c r="L26" s="21">
        <f t="shared" si="15"/>
        <v>133</v>
      </c>
      <c r="M26" s="23">
        <f t="shared" si="4"/>
        <v>0.26600000000000001</v>
      </c>
    </row>
    <row r="27" spans="1:13" s="18" customFormat="1" ht="18" customHeight="1" x14ac:dyDescent="0.25">
      <c r="A27" s="18">
        <v>7</v>
      </c>
      <c r="C27" s="20" t="str">
        <f t="shared" si="9"/>
        <v>Mercedes-Benz of San Diego</v>
      </c>
      <c r="D27" s="21">
        <f t="shared" si="10"/>
        <v>14</v>
      </c>
      <c r="E27" s="22">
        <f t="shared" si="11"/>
        <v>308</v>
      </c>
      <c r="F27" s="21">
        <f t="shared" si="12"/>
        <v>433</v>
      </c>
      <c r="G27" s="23">
        <f t="shared" si="1"/>
        <v>1.4058441558441559</v>
      </c>
      <c r="H27" s="21">
        <f t="shared" si="13"/>
        <v>180</v>
      </c>
      <c r="I27" s="23">
        <f t="shared" si="2"/>
        <v>0.41570438799076215</v>
      </c>
      <c r="J27" s="21">
        <f t="shared" si="14"/>
        <v>344</v>
      </c>
      <c r="K27" s="23">
        <f t="shared" si="3"/>
        <v>0.79445727482678985</v>
      </c>
      <c r="L27" s="21">
        <f t="shared" si="15"/>
        <v>103</v>
      </c>
      <c r="M27" s="23">
        <f t="shared" si="4"/>
        <v>0.23787528868360278</v>
      </c>
    </row>
    <row r="28" spans="1:13" s="18" customFormat="1" ht="18" customHeight="1" x14ac:dyDescent="0.25">
      <c r="A28" s="18">
        <v>8</v>
      </c>
      <c r="C28" s="20" t="str">
        <f t="shared" si="9"/>
        <v>Lexus of Austin</v>
      </c>
      <c r="D28" s="21">
        <f t="shared" si="10"/>
        <v>16</v>
      </c>
      <c r="E28" s="22">
        <f t="shared" si="11"/>
        <v>352</v>
      </c>
      <c r="F28" s="21">
        <f t="shared" si="12"/>
        <v>482</v>
      </c>
      <c r="G28" s="23">
        <f t="shared" si="1"/>
        <v>1.3693181818181819</v>
      </c>
      <c r="H28" s="21">
        <f t="shared" si="13"/>
        <v>236</v>
      </c>
      <c r="I28" s="23">
        <f t="shared" si="2"/>
        <v>0.48962655601659749</v>
      </c>
      <c r="J28" s="21">
        <f t="shared" si="14"/>
        <v>388</v>
      </c>
      <c r="K28" s="23">
        <f t="shared" si="3"/>
        <v>0.80497925311203322</v>
      </c>
      <c r="L28" s="21">
        <f t="shared" si="15"/>
        <v>190</v>
      </c>
      <c r="M28" s="23">
        <f t="shared" si="4"/>
        <v>0.39419087136929459</v>
      </c>
    </row>
    <row r="29" spans="1:13" s="18" customFormat="1" ht="18" customHeight="1" x14ac:dyDescent="0.25">
      <c r="A29" s="18">
        <v>9</v>
      </c>
      <c r="C29" s="20" t="str">
        <f t="shared" si="9"/>
        <v>Bentley Scottsdale</v>
      </c>
      <c r="D29" s="21">
        <f t="shared" si="10"/>
        <v>4</v>
      </c>
      <c r="E29" s="22">
        <f t="shared" si="11"/>
        <v>88</v>
      </c>
      <c r="F29" s="21">
        <f t="shared" si="12"/>
        <v>115</v>
      </c>
      <c r="G29" s="23">
        <f t="shared" si="1"/>
        <v>1.3068181818181819</v>
      </c>
      <c r="H29" s="21">
        <f t="shared" si="13"/>
        <v>29</v>
      </c>
      <c r="I29" s="23">
        <f t="shared" si="2"/>
        <v>0.25217391304347825</v>
      </c>
      <c r="J29" s="21">
        <f t="shared" si="14"/>
        <v>94</v>
      </c>
      <c r="K29" s="23">
        <f t="shared" si="3"/>
        <v>0.81739130434782614</v>
      </c>
      <c r="L29" s="21">
        <f t="shared" si="15"/>
        <v>14</v>
      </c>
      <c r="M29" s="23">
        <f t="shared" si="4"/>
        <v>0.12173913043478261</v>
      </c>
    </row>
    <row r="30" spans="1:13" s="18" customFormat="1" ht="18" customHeight="1" x14ac:dyDescent="0.25">
      <c r="A30" s="18">
        <v>10</v>
      </c>
      <c r="C30" s="20" t="str">
        <f t="shared" si="9"/>
        <v>MINI of Marin</v>
      </c>
      <c r="D30" s="21">
        <f t="shared" si="10"/>
        <v>3</v>
      </c>
      <c r="E30" s="22">
        <f t="shared" si="11"/>
        <v>66</v>
      </c>
      <c r="F30" s="21">
        <f t="shared" si="12"/>
        <v>85</v>
      </c>
      <c r="G30" s="23">
        <f t="shared" si="1"/>
        <v>1.2878787878787878</v>
      </c>
      <c r="H30" s="21">
        <f t="shared" si="13"/>
        <v>76</v>
      </c>
      <c r="I30" s="23">
        <f t="shared" si="2"/>
        <v>0.89411764705882357</v>
      </c>
      <c r="J30" s="21">
        <f t="shared" si="14"/>
        <v>71</v>
      </c>
      <c r="K30" s="23">
        <f t="shared" si="3"/>
        <v>0.83529411764705885</v>
      </c>
      <c r="L30" s="21">
        <f t="shared" si="15"/>
        <v>38</v>
      </c>
      <c r="M30" s="23">
        <f t="shared" si="4"/>
        <v>0.44705882352941179</v>
      </c>
    </row>
    <row r="31" spans="1:13" s="18" customFormat="1" ht="18" customHeight="1" x14ac:dyDescent="0.25">
      <c r="A31" s="18">
        <v>11</v>
      </c>
      <c r="C31" s="20" t="str">
        <f t="shared" si="9"/>
        <v>Crevier BMW</v>
      </c>
      <c r="D31" s="21">
        <f t="shared" si="10"/>
        <v>26</v>
      </c>
      <c r="E31" s="22">
        <f t="shared" si="11"/>
        <v>572</v>
      </c>
      <c r="F31" s="21">
        <f t="shared" si="12"/>
        <v>733</v>
      </c>
      <c r="G31" s="23">
        <f t="shared" si="1"/>
        <v>1.2814685314685315</v>
      </c>
      <c r="H31" s="21">
        <f t="shared" si="13"/>
        <v>507</v>
      </c>
      <c r="I31" s="23">
        <f t="shared" si="2"/>
        <v>0.69167803547066853</v>
      </c>
      <c r="J31" s="21">
        <f t="shared" si="14"/>
        <v>579</v>
      </c>
      <c r="K31" s="23">
        <f t="shared" si="3"/>
        <v>0.78990450204638474</v>
      </c>
      <c r="L31" s="21">
        <f t="shared" si="15"/>
        <v>313</v>
      </c>
      <c r="M31" s="23">
        <f t="shared" si="4"/>
        <v>0.42701227830832195</v>
      </c>
    </row>
    <row r="32" spans="1:13" s="18" customFormat="1" ht="18" customHeight="1" x14ac:dyDescent="0.25">
      <c r="A32" s="18">
        <v>12</v>
      </c>
      <c r="C32" s="20" t="str">
        <f t="shared" si="9"/>
        <v>Porsche North Scottsdale</v>
      </c>
      <c r="D32" s="21">
        <f t="shared" si="10"/>
        <v>13</v>
      </c>
      <c r="E32" s="22">
        <f t="shared" si="11"/>
        <v>286</v>
      </c>
      <c r="F32" s="21">
        <f t="shared" si="12"/>
        <v>366</v>
      </c>
      <c r="G32" s="23">
        <f t="shared" si="1"/>
        <v>1.2797202797202798</v>
      </c>
      <c r="H32" s="21">
        <f t="shared" si="13"/>
        <v>348</v>
      </c>
      <c r="I32" s="23">
        <f t="shared" si="2"/>
        <v>0.95081967213114749</v>
      </c>
      <c r="J32" s="21">
        <f t="shared" si="14"/>
        <v>343</v>
      </c>
      <c r="K32" s="23">
        <f t="shared" si="3"/>
        <v>0.93715846994535523</v>
      </c>
      <c r="L32" s="21">
        <f t="shared" si="15"/>
        <v>80</v>
      </c>
      <c r="M32" s="23">
        <f t="shared" si="4"/>
        <v>0.21857923497267759</v>
      </c>
    </row>
    <row r="33" spans="1:13" s="18" customFormat="1" ht="18" customHeight="1" x14ac:dyDescent="0.25">
      <c r="A33" s="18">
        <v>13</v>
      </c>
      <c r="C33" s="20" t="str">
        <f t="shared" si="9"/>
        <v>Round Rock Toyota</v>
      </c>
      <c r="D33" s="21">
        <f t="shared" si="10"/>
        <v>35</v>
      </c>
      <c r="E33" s="22">
        <f t="shared" si="11"/>
        <v>770</v>
      </c>
      <c r="F33" s="21">
        <f t="shared" si="12"/>
        <v>949</v>
      </c>
      <c r="G33" s="23">
        <f t="shared" si="1"/>
        <v>1.2324675324675325</v>
      </c>
      <c r="H33" s="21">
        <f t="shared" si="13"/>
        <v>392</v>
      </c>
      <c r="I33" s="23">
        <f t="shared" si="2"/>
        <v>0.4130663856691254</v>
      </c>
      <c r="J33" s="21">
        <f t="shared" si="14"/>
        <v>630</v>
      </c>
      <c r="K33" s="23">
        <f t="shared" si="3"/>
        <v>0.66385669125395153</v>
      </c>
      <c r="L33" s="21">
        <f t="shared" si="15"/>
        <v>219</v>
      </c>
      <c r="M33" s="23">
        <f t="shared" si="4"/>
        <v>0.23076923076923078</v>
      </c>
    </row>
    <row r="34" spans="1:13" s="18" customFormat="1" ht="18" customHeight="1" x14ac:dyDescent="0.25">
      <c r="A34" s="18">
        <v>14</v>
      </c>
      <c r="C34" s="20" t="str">
        <f t="shared" si="9"/>
        <v>MINI of Austin</v>
      </c>
      <c r="D34" s="21">
        <f t="shared" si="10"/>
        <v>3</v>
      </c>
      <c r="E34" s="22">
        <f t="shared" si="11"/>
        <v>66</v>
      </c>
      <c r="F34" s="21">
        <f t="shared" si="12"/>
        <v>80</v>
      </c>
      <c r="G34" s="23">
        <f t="shared" si="1"/>
        <v>1.2121212121212122</v>
      </c>
      <c r="H34" s="21">
        <f t="shared" si="13"/>
        <v>70</v>
      </c>
      <c r="I34" s="23">
        <f t="shared" si="2"/>
        <v>0.875</v>
      </c>
      <c r="J34" s="21">
        <f t="shared" si="14"/>
        <v>64</v>
      </c>
      <c r="K34" s="23">
        <f t="shared" si="3"/>
        <v>0.8</v>
      </c>
      <c r="L34" s="21">
        <f t="shared" si="15"/>
        <v>33</v>
      </c>
      <c r="M34" s="23">
        <f t="shared" si="4"/>
        <v>0.41249999999999998</v>
      </c>
    </row>
    <row r="35" spans="1:13" ht="18" customHeight="1" x14ac:dyDescent="0.2">
      <c r="A35" s="18">
        <v>15</v>
      </c>
      <c r="B35" s="18"/>
      <c r="C35" s="20" t="str">
        <f t="shared" si="9"/>
        <v>Audi Chandler</v>
      </c>
      <c r="D35" s="21">
        <f t="shared" si="10"/>
        <v>7</v>
      </c>
      <c r="E35" s="22">
        <f t="shared" si="11"/>
        <v>154</v>
      </c>
      <c r="F35" s="21">
        <f t="shared" si="12"/>
        <v>185</v>
      </c>
      <c r="G35" s="23">
        <f t="shared" ref="G35:G76" si="16">IF($C35="","",F35/E35)</f>
        <v>1.2012987012987013</v>
      </c>
      <c r="H35" s="21">
        <f t="shared" si="13"/>
        <v>162</v>
      </c>
      <c r="I35" s="23">
        <f t="shared" ref="I35:I76" si="17">IF($C35="","",H35/$F35)</f>
        <v>0.87567567567567572</v>
      </c>
      <c r="J35" s="21">
        <f t="shared" si="14"/>
        <v>158</v>
      </c>
      <c r="K35" s="23">
        <f t="shared" ref="K35:K76" si="18">IF($C35="","",J35/$F35)</f>
        <v>0.8540540540540541</v>
      </c>
      <c r="L35" s="21">
        <f t="shared" si="15"/>
        <v>74</v>
      </c>
      <c r="M35" s="23">
        <f t="shared" ref="M35:M76" si="19">IF($C35="","",L35/$F35)</f>
        <v>0.4</v>
      </c>
    </row>
    <row r="36" spans="1:13" ht="18" customHeight="1" x14ac:dyDescent="0.2">
      <c r="A36" s="18">
        <v>16</v>
      </c>
      <c r="B36" s="18"/>
      <c r="C36" s="20" t="str">
        <f t="shared" si="9"/>
        <v>Capitol Honda</v>
      </c>
      <c r="D36" s="21">
        <f t="shared" si="10"/>
        <v>19</v>
      </c>
      <c r="E36" s="22">
        <f t="shared" si="11"/>
        <v>418</v>
      </c>
      <c r="F36" s="21">
        <f t="shared" si="12"/>
        <v>493</v>
      </c>
      <c r="G36" s="23">
        <f t="shared" si="16"/>
        <v>1.1794258373205742</v>
      </c>
      <c r="H36" s="21">
        <f t="shared" si="13"/>
        <v>158</v>
      </c>
      <c r="I36" s="23">
        <f t="shared" si="17"/>
        <v>0.32048681541582152</v>
      </c>
      <c r="J36" s="21">
        <f t="shared" si="14"/>
        <v>275</v>
      </c>
      <c r="K36" s="23">
        <f t="shared" si="18"/>
        <v>0.55780933062880322</v>
      </c>
      <c r="L36" s="21">
        <f t="shared" si="15"/>
        <v>107</v>
      </c>
      <c r="M36" s="23">
        <f t="shared" si="19"/>
        <v>0.21703853955375255</v>
      </c>
    </row>
    <row r="37" spans="1:13" ht="18" customHeight="1" x14ac:dyDescent="0.2">
      <c r="A37" s="18">
        <v>17</v>
      </c>
      <c r="B37" s="18"/>
      <c r="C37" s="20" t="str">
        <f t="shared" si="9"/>
        <v>Audi San Jose</v>
      </c>
      <c r="D37" s="21">
        <f t="shared" si="10"/>
        <v>12</v>
      </c>
      <c r="E37" s="22">
        <f t="shared" si="11"/>
        <v>264</v>
      </c>
      <c r="F37" s="21">
        <f t="shared" si="12"/>
        <v>310</v>
      </c>
      <c r="G37" s="23">
        <f t="shared" si="16"/>
        <v>1.1742424242424243</v>
      </c>
      <c r="H37" s="21">
        <f t="shared" si="13"/>
        <v>146</v>
      </c>
      <c r="I37" s="23">
        <f t="shared" si="17"/>
        <v>0.47096774193548385</v>
      </c>
      <c r="J37" s="21">
        <f t="shared" si="14"/>
        <v>215</v>
      </c>
      <c r="K37" s="23">
        <f t="shared" si="18"/>
        <v>0.69354838709677424</v>
      </c>
      <c r="L37" s="21">
        <f t="shared" si="15"/>
        <v>97</v>
      </c>
      <c r="M37" s="23">
        <f t="shared" si="19"/>
        <v>0.31290322580645163</v>
      </c>
    </row>
    <row r="38" spans="1:13" ht="18" customHeight="1" x14ac:dyDescent="0.2">
      <c r="A38" s="18">
        <v>18</v>
      </c>
      <c r="B38" s="18"/>
      <c r="C38" s="20" t="str">
        <f t="shared" si="9"/>
        <v>Land Rover North Scottsdale</v>
      </c>
      <c r="D38" s="21">
        <f t="shared" si="10"/>
        <v>8</v>
      </c>
      <c r="E38" s="22">
        <f t="shared" si="11"/>
        <v>176</v>
      </c>
      <c r="F38" s="21">
        <f t="shared" si="12"/>
        <v>195</v>
      </c>
      <c r="G38" s="23">
        <f t="shared" si="16"/>
        <v>1.1079545454545454</v>
      </c>
      <c r="H38" s="21">
        <f t="shared" si="13"/>
        <v>169</v>
      </c>
      <c r="I38" s="23">
        <f t="shared" si="17"/>
        <v>0.8666666666666667</v>
      </c>
      <c r="J38" s="21">
        <f t="shared" si="14"/>
        <v>167</v>
      </c>
      <c r="K38" s="23">
        <f t="shared" si="18"/>
        <v>0.85641025641025637</v>
      </c>
      <c r="L38" s="21">
        <f t="shared" si="15"/>
        <v>90</v>
      </c>
      <c r="M38" s="23">
        <f t="shared" si="19"/>
        <v>0.46153846153846156</v>
      </c>
    </row>
    <row r="39" spans="1:13" ht="18" customHeight="1" x14ac:dyDescent="0.2">
      <c r="A39" s="18">
        <v>19</v>
      </c>
      <c r="B39" s="18"/>
      <c r="C39" s="20" t="str">
        <f t="shared" si="9"/>
        <v>BMW North Scottsdale</v>
      </c>
      <c r="D39" s="21">
        <f t="shared" si="10"/>
        <v>24</v>
      </c>
      <c r="E39" s="22">
        <f t="shared" si="11"/>
        <v>528</v>
      </c>
      <c r="F39" s="21">
        <f t="shared" si="12"/>
        <v>582</v>
      </c>
      <c r="G39" s="23">
        <f t="shared" si="16"/>
        <v>1.1022727272727273</v>
      </c>
      <c r="H39" s="21">
        <f t="shared" si="13"/>
        <v>279</v>
      </c>
      <c r="I39" s="23">
        <f t="shared" si="17"/>
        <v>0.47938144329896909</v>
      </c>
      <c r="J39" s="21">
        <f t="shared" si="14"/>
        <v>432</v>
      </c>
      <c r="K39" s="23">
        <f t="shared" si="18"/>
        <v>0.74226804123711343</v>
      </c>
      <c r="L39" s="21">
        <f t="shared" si="15"/>
        <v>228</v>
      </c>
      <c r="M39" s="23">
        <f t="shared" si="19"/>
        <v>0.39175257731958762</v>
      </c>
    </row>
    <row r="40" spans="1:13" ht="18" customHeight="1" x14ac:dyDescent="0.2">
      <c r="A40" s="18">
        <v>20</v>
      </c>
      <c r="B40" s="18"/>
      <c r="C40" s="20" t="str">
        <f t="shared" si="9"/>
        <v>Honda Leander</v>
      </c>
      <c r="D40" s="21">
        <f t="shared" si="10"/>
        <v>13</v>
      </c>
      <c r="E40" s="22">
        <f t="shared" si="11"/>
        <v>286</v>
      </c>
      <c r="F40" s="21">
        <f t="shared" si="12"/>
        <v>312</v>
      </c>
      <c r="G40" s="23">
        <f t="shared" si="16"/>
        <v>1.0909090909090908</v>
      </c>
      <c r="H40" s="21">
        <f t="shared" si="13"/>
        <v>130</v>
      </c>
      <c r="I40" s="23">
        <f t="shared" si="17"/>
        <v>0.41666666666666669</v>
      </c>
      <c r="J40" s="21">
        <f t="shared" si="14"/>
        <v>244</v>
      </c>
      <c r="K40" s="23">
        <f t="shared" si="18"/>
        <v>0.78205128205128205</v>
      </c>
      <c r="L40" s="21">
        <f t="shared" si="15"/>
        <v>106</v>
      </c>
      <c r="M40" s="23">
        <f t="shared" si="19"/>
        <v>0.33974358974358976</v>
      </c>
    </row>
    <row r="41" spans="1:13" ht="18" customHeight="1" x14ac:dyDescent="0.2">
      <c r="A41" s="18">
        <v>21</v>
      </c>
      <c r="B41" s="18"/>
      <c r="C41" s="20" t="str">
        <f t="shared" si="9"/>
        <v>MINI of Ontario</v>
      </c>
      <c r="D41" s="21">
        <f t="shared" si="10"/>
        <v>3</v>
      </c>
      <c r="E41" s="22">
        <f t="shared" si="11"/>
        <v>66</v>
      </c>
      <c r="F41" s="21">
        <f t="shared" si="12"/>
        <v>70</v>
      </c>
      <c r="G41" s="23">
        <f t="shared" si="16"/>
        <v>1.0606060606060606</v>
      </c>
      <c r="H41" s="21">
        <f t="shared" si="13"/>
        <v>39</v>
      </c>
      <c r="I41" s="23">
        <f t="shared" si="17"/>
        <v>0.55714285714285716</v>
      </c>
      <c r="J41" s="21">
        <f t="shared" si="14"/>
        <v>55</v>
      </c>
      <c r="K41" s="23">
        <f t="shared" si="18"/>
        <v>0.7857142857142857</v>
      </c>
      <c r="L41" s="21">
        <f t="shared" si="15"/>
        <v>23</v>
      </c>
      <c r="M41" s="23">
        <f t="shared" si="19"/>
        <v>0.32857142857142857</v>
      </c>
    </row>
    <row r="42" spans="1:13" ht="18" customHeight="1" x14ac:dyDescent="0.2">
      <c r="A42" s="18">
        <v>22</v>
      </c>
      <c r="B42" s="18"/>
      <c r="C42" s="20" t="str">
        <f t="shared" si="9"/>
        <v>Lamborghini North Scottsdale</v>
      </c>
      <c r="D42" s="21">
        <f t="shared" si="10"/>
        <v>1</v>
      </c>
      <c r="E42" s="22">
        <f t="shared" si="11"/>
        <v>22</v>
      </c>
      <c r="F42" s="21">
        <f t="shared" si="12"/>
        <v>23</v>
      </c>
      <c r="G42" s="23">
        <f t="shared" si="16"/>
        <v>1.0454545454545454</v>
      </c>
      <c r="H42" s="21">
        <f t="shared" si="13"/>
        <v>15</v>
      </c>
      <c r="I42" s="23">
        <f t="shared" si="17"/>
        <v>0.65217391304347827</v>
      </c>
      <c r="J42" s="21">
        <f t="shared" si="14"/>
        <v>19</v>
      </c>
      <c r="K42" s="23">
        <f t="shared" si="18"/>
        <v>0.82608695652173914</v>
      </c>
      <c r="L42" s="21">
        <f t="shared" si="15"/>
        <v>6</v>
      </c>
      <c r="M42" s="23">
        <f t="shared" si="19"/>
        <v>0.2608695652173913</v>
      </c>
    </row>
    <row r="43" spans="1:13" ht="18" customHeight="1" x14ac:dyDescent="0.2">
      <c r="A43" s="18">
        <v>23</v>
      </c>
      <c r="B43" s="18"/>
      <c r="C43" s="20" t="str">
        <f t="shared" si="9"/>
        <v>Audi South Coast</v>
      </c>
      <c r="D43" s="21">
        <f t="shared" si="10"/>
        <v>6</v>
      </c>
      <c r="E43" s="22">
        <f t="shared" si="11"/>
        <v>132</v>
      </c>
      <c r="F43" s="21">
        <f t="shared" si="12"/>
        <v>137</v>
      </c>
      <c r="G43" s="23">
        <f t="shared" si="16"/>
        <v>1.0378787878787878</v>
      </c>
      <c r="H43" s="21">
        <f t="shared" si="13"/>
        <v>97</v>
      </c>
      <c r="I43" s="23">
        <f t="shared" si="17"/>
        <v>0.70802919708029199</v>
      </c>
      <c r="J43" s="21">
        <f t="shared" si="14"/>
        <v>104</v>
      </c>
      <c r="K43" s="23">
        <f t="shared" si="18"/>
        <v>0.75912408759124084</v>
      </c>
      <c r="L43" s="21">
        <f t="shared" si="15"/>
        <v>48</v>
      </c>
      <c r="M43" s="23">
        <f t="shared" si="19"/>
        <v>0.35036496350364965</v>
      </c>
    </row>
    <row r="44" spans="1:13" ht="18" customHeight="1" x14ac:dyDescent="0.2">
      <c r="A44" s="18">
        <v>24</v>
      </c>
      <c r="B44" s="18"/>
      <c r="C44" s="20" t="str">
        <f t="shared" si="9"/>
        <v>Tempe Honda</v>
      </c>
      <c r="D44" s="21">
        <f t="shared" si="10"/>
        <v>24</v>
      </c>
      <c r="E44" s="22">
        <f t="shared" si="11"/>
        <v>528</v>
      </c>
      <c r="F44" s="21">
        <f t="shared" si="12"/>
        <v>547</v>
      </c>
      <c r="G44" s="23">
        <f t="shared" si="16"/>
        <v>1.0359848484848484</v>
      </c>
      <c r="H44" s="21">
        <f t="shared" si="13"/>
        <v>336</v>
      </c>
      <c r="I44" s="23">
        <f t="shared" si="17"/>
        <v>0.61425959780621575</v>
      </c>
      <c r="J44" s="21">
        <f t="shared" si="14"/>
        <v>389</v>
      </c>
      <c r="K44" s="23">
        <f t="shared" si="18"/>
        <v>0.71115173674588661</v>
      </c>
      <c r="L44" s="21">
        <f t="shared" si="15"/>
        <v>211</v>
      </c>
      <c r="M44" s="23">
        <f t="shared" si="19"/>
        <v>0.3857404021937843</v>
      </c>
    </row>
    <row r="45" spans="1:13" ht="18" customHeight="1" x14ac:dyDescent="0.2">
      <c r="A45" s="18">
        <v>25</v>
      </c>
      <c r="B45" s="18"/>
      <c r="C45" s="20" t="str">
        <f t="shared" si="9"/>
        <v>BMW of Ontario</v>
      </c>
      <c r="D45" s="21">
        <f t="shared" si="10"/>
        <v>18</v>
      </c>
      <c r="E45" s="22">
        <f t="shared" si="11"/>
        <v>396</v>
      </c>
      <c r="F45" s="21">
        <f t="shared" si="12"/>
        <v>406</v>
      </c>
      <c r="G45" s="23">
        <f t="shared" si="16"/>
        <v>1.0252525252525253</v>
      </c>
      <c r="H45" s="21">
        <f t="shared" si="13"/>
        <v>374</v>
      </c>
      <c r="I45" s="23">
        <f t="shared" si="17"/>
        <v>0.9211822660098522</v>
      </c>
      <c r="J45" s="21">
        <f t="shared" si="14"/>
        <v>325</v>
      </c>
      <c r="K45" s="23">
        <f t="shared" si="18"/>
        <v>0.80049261083743839</v>
      </c>
      <c r="L45" s="21">
        <f t="shared" si="15"/>
        <v>202</v>
      </c>
      <c r="M45" s="23">
        <f t="shared" si="19"/>
        <v>0.49753694581280788</v>
      </c>
    </row>
    <row r="46" spans="1:13" ht="18" customHeight="1" x14ac:dyDescent="0.2">
      <c r="A46" s="18">
        <v>26</v>
      </c>
      <c r="B46" s="18"/>
      <c r="C46" s="20" t="str">
        <f t="shared" si="9"/>
        <v>Capitol Acura</v>
      </c>
      <c r="D46" s="21">
        <f t="shared" si="10"/>
        <v>6</v>
      </c>
      <c r="E46" s="22">
        <f t="shared" si="11"/>
        <v>132</v>
      </c>
      <c r="F46" s="21">
        <f t="shared" si="12"/>
        <v>132</v>
      </c>
      <c r="G46" s="23">
        <f t="shared" si="16"/>
        <v>1</v>
      </c>
      <c r="H46" s="21">
        <f t="shared" si="13"/>
        <v>58</v>
      </c>
      <c r="I46" s="23">
        <f t="shared" si="17"/>
        <v>0.43939393939393939</v>
      </c>
      <c r="J46" s="21">
        <f t="shared" si="14"/>
        <v>78</v>
      </c>
      <c r="K46" s="23">
        <f t="shared" si="18"/>
        <v>0.59090909090909094</v>
      </c>
      <c r="L46" s="21">
        <f t="shared" si="15"/>
        <v>40</v>
      </c>
      <c r="M46" s="23">
        <f t="shared" si="19"/>
        <v>0.30303030303030304</v>
      </c>
    </row>
    <row r="47" spans="1:13" ht="18" customHeight="1" x14ac:dyDescent="0.2">
      <c r="A47" s="18">
        <v>27</v>
      </c>
      <c r="B47" s="18"/>
      <c r="C47" s="20" t="str">
        <f t="shared" si="9"/>
        <v>MINI of San Diego</v>
      </c>
      <c r="D47" s="21">
        <f t="shared" si="10"/>
        <v>3</v>
      </c>
      <c r="E47" s="22">
        <f t="shared" si="11"/>
        <v>66</v>
      </c>
      <c r="F47" s="21">
        <f t="shared" si="12"/>
        <v>66</v>
      </c>
      <c r="G47" s="23">
        <f t="shared" si="16"/>
        <v>1</v>
      </c>
      <c r="H47" s="21">
        <f t="shared" si="13"/>
        <v>20</v>
      </c>
      <c r="I47" s="23">
        <f t="shared" si="17"/>
        <v>0.30303030303030304</v>
      </c>
      <c r="J47" s="21">
        <f t="shared" si="14"/>
        <v>43</v>
      </c>
      <c r="K47" s="23">
        <f t="shared" si="18"/>
        <v>0.65151515151515149</v>
      </c>
      <c r="L47" s="21">
        <f t="shared" si="15"/>
        <v>31</v>
      </c>
      <c r="M47" s="23">
        <f t="shared" si="19"/>
        <v>0.46969696969696972</v>
      </c>
    </row>
    <row r="48" spans="1:13" ht="18" customHeight="1" x14ac:dyDescent="0.2">
      <c r="A48" s="18">
        <v>28</v>
      </c>
      <c r="B48" s="18"/>
      <c r="C48" s="20" t="str">
        <f t="shared" si="9"/>
        <v>Acura of Escondido</v>
      </c>
      <c r="D48" s="21">
        <f t="shared" si="10"/>
        <v>4</v>
      </c>
      <c r="E48" s="22">
        <f t="shared" si="11"/>
        <v>88</v>
      </c>
      <c r="F48" s="21">
        <f t="shared" si="12"/>
        <v>86</v>
      </c>
      <c r="G48" s="23">
        <f t="shared" si="16"/>
        <v>0.97727272727272729</v>
      </c>
      <c r="H48" s="21">
        <f t="shared" si="13"/>
        <v>81</v>
      </c>
      <c r="I48" s="23">
        <f t="shared" si="17"/>
        <v>0.94186046511627908</v>
      </c>
      <c r="J48" s="21">
        <f t="shared" si="14"/>
        <v>62</v>
      </c>
      <c r="K48" s="23">
        <f t="shared" si="18"/>
        <v>0.72093023255813948</v>
      </c>
      <c r="L48" s="21">
        <f t="shared" si="15"/>
        <v>32</v>
      </c>
      <c r="M48" s="23">
        <f t="shared" si="19"/>
        <v>0.37209302325581395</v>
      </c>
    </row>
    <row r="49" spans="1:13" ht="18" customHeight="1" x14ac:dyDescent="0.2">
      <c r="A49" s="18">
        <v>29</v>
      </c>
      <c r="B49" s="18"/>
      <c r="C49" s="20" t="str">
        <f t="shared" si="9"/>
        <v>BMW of Austin</v>
      </c>
      <c r="D49" s="21">
        <f t="shared" si="10"/>
        <v>24</v>
      </c>
      <c r="E49" s="22">
        <f t="shared" si="11"/>
        <v>528</v>
      </c>
      <c r="F49" s="21">
        <f t="shared" si="12"/>
        <v>515</v>
      </c>
      <c r="G49" s="23">
        <f t="shared" si="16"/>
        <v>0.97537878787878785</v>
      </c>
      <c r="H49" s="21">
        <f t="shared" si="13"/>
        <v>266</v>
      </c>
      <c r="I49" s="23">
        <f t="shared" si="17"/>
        <v>0.51650485436893201</v>
      </c>
      <c r="J49" s="21">
        <f t="shared" si="14"/>
        <v>410</v>
      </c>
      <c r="K49" s="23">
        <f t="shared" si="18"/>
        <v>0.79611650485436891</v>
      </c>
      <c r="L49" s="21">
        <f t="shared" si="15"/>
        <v>160</v>
      </c>
      <c r="M49" s="23">
        <f t="shared" si="19"/>
        <v>0.31067961165048541</v>
      </c>
    </row>
    <row r="50" spans="1:13" ht="18" customHeight="1" x14ac:dyDescent="0.2">
      <c r="A50" s="18">
        <v>30</v>
      </c>
      <c r="B50" s="18"/>
      <c r="C50" s="20" t="str">
        <f t="shared" si="9"/>
        <v>Toyota of Surprise</v>
      </c>
      <c r="D50" s="21">
        <f t="shared" si="10"/>
        <v>17</v>
      </c>
      <c r="E50" s="22">
        <f t="shared" si="11"/>
        <v>374</v>
      </c>
      <c r="F50" s="21">
        <f t="shared" si="12"/>
        <v>360</v>
      </c>
      <c r="G50" s="23">
        <f t="shared" si="16"/>
        <v>0.96256684491978606</v>
      </c>
      <c r="H50" s="21">
        <f t="shared" si="13"/>
        <v>307</v>
      </c>
      <c r="I50" s="23">
        <f t="shared" si="17"/>
        <v>0.85277777777777775</v>
      </c>
      <c r="J50" s="21">
        <f t="shared" si="14"/>
        <v>264</v>
      </c>
      <c r="K50" s="23">
        <f t="shared" si="18"/>
        <v>0.73333333333333328</v>
      </c>
      <c r="L50" s="21">
        <f t="shared" si="15"/>
        <v>148</v>
      </c>
      <c r="M50" s="23">
        <f t="shared" si="19"/>
        <v>0.41111111111111109</v>
      </c>
    </row>
    <row r="51" spans="1:13" ht="18" customHeight="1" x14ac:dyDescent="0.2">
      <c r="A51" s="18">
        <v>31</v>
      </c>
      <c r="B51" s="18"/>
      <c r="C51" s="20" t="str">
        <f t="shared" si="9"/>
        <v>BMW of San Diego</v>
      </c>
      <c r="D51" s="21">
        <f t="shared" si="10"/>
        <v>21</v>
      </c>
      <c r="E51" s="22">
        <f t="shared" si="11"/>
        <v>462</v>
      </c>
      <c r="F51" s="21">
        <f t="shared" si="12"/>
        <v>442</v>
      </c>
      <c r="G51" s="23">
        <f t="shared" si="16"/>
        <v>0.95670995670995673</v>
      </c>
      <c r="H51" s="21">
        <f t="shared" si="13"/>
        <v>260</v>
      </c>
      <c r="I51" s="23">
        <f t="shared" si="17"/>
        <v>0.58823529411764708</v>
      </c>
      <c r="J51" s="21">
        <f t="shared" si="14"/>
        <v>318</v>
      </c>
      <c r="K51" s="23">
        <f t="shared" si="18"/>
        <v>0.71945701357466063</v>
      </c>
      <c r="L51" s="21">
        <f t="shared" si="15"/>
        <v>160</v>
      </c>
      <c r="M51" s="23">
        <f t="shared" si="19"/>
        <v>0.36199095022624433</v>
      </c>
    </row>
    <row r="52" spans="1:13" ht="18" customHeight="1" x14ac:dyDescent="0.2">
      <c r="A52" s="18">
        <v>32</v>
      </c>
      <c r="B52" s="18"/>
      <c r="C52" s="20" t="str">
        <f t="shared" si="9"/>
        <v>Audi North OC</v>
      </c>
      <c r="D52" s="21">
        <f t="shared" si="10"/>
        <v>5</v>
      </c>
      <c r="E52" s="22">
        <f t="shared" si="11"/>
        <v>110</v>
      </c>
      <c r="F52" s="21">
        <f t="shared" si="12"/>
        <v>104</v>
      </c>
      <c r="G52" s="23">
        <f t="shared" si="16"/>
        <v>0.94545454545454544</v>
      </c>
      <c r="H52" s="21">
        <f t="shared" si="13"/>
        <v>71</v>
      </c>
      <c r="I52" s="23">
        <f t="shared" si="17"/>
        <v>0.68269230769230771</v>
      </c>
      <c r="J52" s="21">
        <f t="shared" si="14"/>
        <v>70</v>
      </c>
      <c r="K52" s="23">
        <f t="shared" si="18"/>
        <v>0.67307692307692313</v>
      </c>
      <c r="L52" s="21">
        <f t="shared" si="15"/>
        <v>33</v>
      </c>
      <c r="M52" s="23">
        <f t="shared" si="19"/>
        <v>0.31730769230769229</v>
      </c>
    </row>
    <row r="53" spans="1:13" ht="18" customHeight="1" x14ac:dyDescent="0.2">
      <c r="A53" s="18">
        <v>33</v>
      </c>
      <c r="B53" s="18"/>
      <c r="C53" s="20" t="str">
        <f t="shared" ref="C53:C77" si="20">IFERROR(VLOOKUP($A53,$R$207:$S$263,2,FALSE),"")</f>
        <v>Crevier MINI</v>
      </c>
      <c r="D53" s="21">
        <f t="shared" ref="D53:D76" si="21">IF($C53="","",SUMIFS(G$207:G$268,$F$207:$F$268,$C53))</f>
        <v>4</v>
      </c>
      <c r="E53" s="22">
        <f t="shared" ref="E53:E76" si="22">IF($C53="","",SUMIFS(H$207:H$268,$F$207:$F$268,$C53))</f>
        <v>88</v>
      </c>
      <c r="F53" s="21">
        <f t="shared" ref="F53:F76" si="23">IF($C53="","",SUMIFS(I$207:I$268,$F$207:$F$268,$C53))</f>
        <v>83</v>
      </c>
      <c r="G53" s="23">
        <f t="shared" si="16"/>
        <v>0.94318181818181823</v>
      </c>
      <c r="H53" s="21">
        <f t="shared" ref="H53:H76" si="24">IF($C53="","",SUMIFS(J$207:J$268,$F$207:$F$268,$C53))</f>
        <v>67</v>
      </c>
      <c r="I53" s="23">
        <f t="shared" si="17"/>
        <v>0.80722891566265065</v>
      </c>
      <c r="J53" s="21">
        <f t="shared" ref="J53:J76" si="25">IF($C53="","",SUMIFS(K$207:K$268,$F$207:$F$268,$C53))</f>
        <v>74</v>
      </c>
      <c r="K53" s="23">
        <f t="shared" si="18"/>
        <v>0.89156626506024095</v>
      </c>
      <c r="L53" s="21">
        <f t="shared" ref="L53:L77" si="26">IF($C53="","",SUMIFS(L$207:L$268,$F$207:$F$268,$C53))</f>
        <v>47</v>
      </c>
      <c r="M53" s="23">
        <f t="shared" si="19"/>
        <v>0.5662650602409639</v>
      </c>
    </row>
    <row r="54" spans="1:13" ht="18" customHeight="1" x14ac:dyDescent="0.2">
      <c r="A54" s="18">
        <v>34</v>
      </c>
      <c r="B54" s="18"/>
      <c r="C54" s="20" t="str">
        <f t="shared" si="20"/>
        <v>Lexus of Chandler</v>
      </c>
      <c r="D54" s="21">
        <f t="shared" si="21"/>
        <v>7</v>
      </c>
      <c r="E54" s="22">
        <f t="shared" si="22"/>
        <v>154</v>
      </c>
      <c r="F54" s="21">
        <f t="shared" si="23"/>
        <v>143</v>
      </c>
      <c r="G54" s="23">
        <f t="shared" si="16"/>
        <v>0.9285714285714286</v>
      </c>
      <c r="H54" s="21">
        <f t="shared" si="24"/>
        <v>141</v>
      </c>
      <c r="I54" s="23">
        <f t="shared" si="17"/>
        <v>0.98601398601398604</v>
      </c>
      <c r="J54" s="21">
        <f t="shared" si="25"/>
        <v>113</v>
      </c>
      <c r="K54" s="23">
        <f t="shared" si="18"/>
        <v>0.79020979020979021</v>
      </c>
      <c r="L54" s="21">
        <f t="shared" si="26"/>
        <v>71</v>
      </c>
      <c r="M54" s="23">
        <f t="shared" si="19"/>
        <v>0.49650349650349651</v>
      </c>
    </row>
    <row r="55" spans="1:13" ht="18" customHeight="1" x14ac:dyDescent="0.2">
      <c r="A55" s="18">
        <v>35</v>
      </c>
      <c r="B55" s="18"/>
      <c r="C55" s="20" t="str">
        <f t="shared" si="20"/>
        <v>Hyundai of Pharr</v>
      </c>
      <c r="D55" s="21">
        <f t="shared" si="21"/>
        <v>13</v>
      </c>
      <c r="E55" s="22">
        <f t="shared" si="22"/>
        <v>286</v>
      </c>
      <c r="F55" s="21">
        <f t="shared" si="23"/>
        <v>264</v>
      </c>
      <c r="G55" s="23">
        <f t="shared" si="16"/>
        <v>0.92307692307692313</v>
      </c>
      <c r="H55" s="21">
        <f t="shared" si="24"/>
        <v>191</v>
      </c>
      <c r="I55" s="23">
        <f t="shared" si="17"/>
        <v>0.72348484848484851</v>
      </c>
      <c r="J55" s="21">
        <f t="shared" si="25"/>
        <v>61</v>
      </c>
      <c r="K55" s="23">
        <f t="shared" si="18"/>
        <v>0.23106060606060605</v>
      </c>
      <c r="L55" s="21">
        <f t="shared" si="26"/>
        <v>63</v>
      </c>
      <c r="M55" s="23">
        <f t="shared" si="19"/>
        <v>0.23863636363636365</v>
      </c>
    </row>
    <row r="56" spans="1:13" ht="18" customHeight="1" x14ac:dyDescent="0.2">
      <c r="A56" s="18">
        <v>36</v>
      </c>
      <c r="B56" s="18"/>
      <c r="C56" s="20" t="str">
        <f t="shared" si="20"/>
        <v>Mercedes-Benz of North Scottsdale</v>
      </c>
      <c r="D56" s="21">
        <f t="shared" si="21"/>
        <v>21</v>
      </c>
      <c r="E56" s="22">
        <f t="shared" si="22"/>
        <v>462</v>
      </c>
      <c r="F56" s="21">
        <f t="shared" si="23"/>
        <v>425</v>
      </c>
      <c r="G56" s="23">
        <f t="shared" si="16"/>
        <v>0.91991341991341991</v>
      </c>
      <c r="H56" s="21">
        <f t="shared" si="24"/>
        <v>189</v>
      </c>
      <c r="I56" s="23">
        <f t="shared" si="17"/>
        <v>0.44470588235294117</v>
      </c>
      <c r="J56" s="21">
        <f t="shared" si="25"/>
        <v>313</v>
      </c>
      <c r="K56" s="23">
        <f t="shared" si="18"/>
        <v>0.7364705882352941</v>
      </c>
      <c r="L56" s="21">
        <f t="shared" si="26"/>
        <v>156</v>
      </c>
      <c r="M56" s="23">
        <f t="shared" si="19"/>
        <v>0.36705882352941177</v>
      </c>
    </row>
    <row r="57" spans="1:13" ht="18" customHeight="1" x14ac:dyDescent="0.2">
      <c r="A57" s="18">
        <v>37</v>
      </c>
      <c r="B57" s="18"/>
      <c r="C57" s="20" t="str">
        <f t="shared" si="20"/>
        <v>Subaru Orange Coast</v>
      </c>
      <c r="D57" s="21">
        <f t="shared" si="21"/>
        <v>11</v>
      </c>
      <c r="E57" s="22">
        <f t="shared" si="22"/>
        <v>242</v>
      </c>
      <c r="F57" s="21">
        <f t="shared" si="23"/>
        <v>220</v>
      </c>
      <c r="G57" s="23">
        <f t="shared" si="16"/>
        <v>0.90909090909090906</v>
      </c>
      <c r="H57" s="21">
        <f t="shared" si="24"/>
        <v>162</v>
      </c>
      <c r="I57" s="23">
        <f t="shared" si="17"/>
        <v>0.73636363636363633</v>
      </c>
      <c r="J57" s="21">
        <f t="shared" si="25"/>
        <v>184</v>
      </c>
      <c r="K57" s="23">
        <f t="shared" si="18"/>
        <v>0.83636363636363631</v>
      </c>
      <c r="L57" s="21">
        <f t="shared" si="26"/>
        <v>117</v>
      </c>
      <c r="M57" s="23">
        <f t="shared" si="19"/>
        <v>0.53181818181818186</v>
      </c>
    </row>
    <row r="58" spans="1:13" ht="18" customHeight="1" x14ac:dyDescent="0.2">
      <c r="A58" s="18">
        <v>38</v>
      </c>
      <c r="B58" s="18"/>
      <c r="C58" s="20" t="str">
        <f t="shared" si="20"/>
        <v>Audi North Scottsdale</v>
      </c>
      <c r="D58" s="21">
        <f t="shared" si="21"/>
        <v>10</v>
      </c>
      <c r="E58" s="22">
        <f t="shared" si="22"/>
        <v>220</v>
      </c>
      <c r="F58" s="21">
        <f t="shared" si="23"/>
        <v>190</v>
      </c>
      <c r="G58" s="23">
        <f t="shared" si="16"/>
        <v>0.86363636363636365</v>
      </c>
      <c r="H58" s="21">
        <f t="shared" si="24"/>
        <v>108</v>
      </c>
      <c r="I58" s="23">
        <f t="shared" si="17"/>
        <v>0.56842105263157894</v>
      </c>
      <c r="J58" s="21">
        <f t="shared" si="25"/>
        <v>160</v>
      </c>
      <c r="K58" s="23">
        <f t="shared" si="18"/>
        <v>0.84210526315789469</v>
      </c>
      <c r="L58" s="21">
        <f t="shared" si="26"/>
        <v>73</v>
      </c>
      <c r="M58" s="23">
        <f t="shared" si="19"/>
        <v>0.38421052631578945</v>
      </c>
    </row>
    <row r="59" spans="1:13" ht="18" customHeight="1" x14ac:dyDescent="0.2">
      <c r="A59" s="18">
        <v>39</v>
      </c>
      <c r="B59" s="18"/>
      <c r="C59" s="20" t="str">
        <f t="shared" si="20"/>
        <v>Toyota of Clovis</v>
      </c>
      <c r="D59" s="21">
        <f t="shared" si="21"/>
        <v>20</v>
      </c>
      <c r="E59" s="22">
        <f t="shared" si="22"/>
        <v>440</v>
      </c>
      <c r="F59" s="21">
        <f t="shared" si="23"/>
        <v>380</v>
      </c>
      <c r="G59" s="23">
        <f t="shared" si="16"/>
        <v>0.86363636363636365</v>
      </c>
      <c r="H59" s="21">
        <f t="shared" si="24"/>
        <v>160</v>
      </c>
      <c r="I59" s="23">
        <f t="shared" si="17"/>
        <v>0.42105263157894735</v>
      </c>
      <c r="J59" s="21">
        <f t="shared" si="25"/>
        <v>249</v>
      </c>
      <c r="K59" s="23">
        <f t="shared" si="18"/>
        <v>0.65526315789473688</v>
      </c>
      <c r="L59" s="21">
        <f t="shared" si="26"/>
        <v>109</v>
      </c>
      <c r="M59" s="23">
        <f t="shared" si="19"/>
        <v>0.2868421052631579</v>
      </c>
    </row>
    <row r="60" spans="1:13" ht="18" customHeight="1" x14ac:dyDescent="0.2">
      <c r="A60" s="18">
        <v>40</v>
      </c>
      <c r="B60" s="18"/>
      <c r="C60" s="20" t="str">
        <f t="shared" si="20"/>
        <v>Land Rover Chandler</v>
      </c>
      <c r="D60" s="21">
        <f t="shared" si="21"/>
        <v>5</v>
      </c>
      <c r="E60" s="22">
        <f t="shared" si="22"/>
        <v>110</v>
      </c>
      <c r="F60" s="21">
        <f t="shared" si="23"/>
        <v>94</v>
      </c>
      <c r="G60" s="23">
        <f t="shared" si="16"/>
        <v>0.8545454545454545</v>
      </c>
      <c r="H60" s="21">
        <f t="shared" si="24"/>
        <v>58</v>
      </c>
      <c r="I60" s="23">
        <f t="shared" si="17"/>
        <v>0.61702127659574468</v>
      </c>
      <c r="J60" s="21">
        <f t="shared" si="25"/>
        <v>80</v>
      </c>
      <c r="K60" s="23">
        <f t="shared" si="18"/>
        <v>0.85106382978723405</v>
      </c>
      <c r="L60" s="21">
        <f t="shared" si="26"/>
        <v>47</v>
      </c>
      <c r="M60" s="23">
        <f t="shared" si="19"/>
        <v>0.5</v>
      </c>
    </row>
    <row r="61" spans="1:13" ht="18" customHeight="1" x14ac:dyDescent="0.2">
      <c r="A61" s="18">
        <v>41</v>
      </c>
      <c r="B61" s="18"/>
      <c r="C61" s="20" t="str">
        <f t="shared" si="20"/>
        <v>Honda of Escondido</v>
      </c>
      <c r="D61" s="21">
        <f t="shared" si="21"/>
        <v>9</v>
      </c>
      <c r="E61" s="22">
        <f t="shared" si="22"/>
        <v>198</v>
      </c>
      <c r="F61" s="21">
        <f t="shared" si="23"/>
        <v>164</v>
      </c>
      <c r="G61" s="23">
        <f t="shared" si="16"/>
        <v>0.82828282828282829</v>
      </c>
      <c r="H61" s="21">
        <f t="shared" si="24"/>
        <v>121</v>
      </c>
      <c r="I61" s="23">
        <f t="shared" si="17"/>
        <v>0.73780487804878048</v>
      </c>
      <c r="J61" s="21">
        <f t="shared" si="25"/>
        <v>126</v>
      </c>
      <c r="K61" s="23">
        <f t="shared" si="18"/>
        <v>0.76829268292682928</v>
      </c>
      <c r="L61" s="21">
        <f t="shared" si="26"/>
        <v>79</v>
      </c>
      <c r="M61" s="23">
        <f t="shared" si="19"/>
        <v>0.48170731707317072</v>
      </c>
    </row>
    <row r="62" spans="1:13" ht="18" customHeight="1" x14ac:dyDescent="0.2">
      <c r="A62" s="18">
        <v>42</v>
      </c>
      <c r="B62" s="18"/>
      <c r="C62" s="20" t="str">
        <f t="shared" si="20"/>
        <v>Round Rock Honda</v>
      </c>
      <c r="D62" s="21">
        <f t="shared" si="21"/>
        <v>23</v>
      </c>
      <c r="E62" s="22">
        <f t="shared" si="22"/>
        <v>506</v>
      </c>
      <c r="F62" s="21">
        <f t="shared" si="23"/>
        <v>416</v>
      </c>
      <c r="G62" s="23">
        <f t="shared" si="16"/>
        <v>0.82213438735177868</v>
      </c>
      <c r="H62" s="21">
        <f t="shared" si="24"/>
        <v>142</v>
      </c>
      <c r="I62" s="23">
        <f t="shared" si="17"/>
        <v>0.34134615384615385</v>
      </c>
      <c r="J62" s="21">
        <f t="shared" si="25"/>
        <v>233</v>
      </c>
      <c r="K62" s="23">
        <f t="shared" si="18"/>
        <v>0.56009615384615385</v>
      </c>
      <c r="L62" s="21">
        <f t="shared" si="26"/>
        <v>132</v>
      </c>
      <c r="M62" s="23">
        <f t="shared" si="19"/>
        <v>0.31730769230769229</v>
      </c>
    </row>
    <row r="63" spans="1:13" ht="18" customHeight="1" x14ac:dyDescent="0.2">
      <c r="A63" s="18">
        <v>43</v>
      </c>
      <c r="B63" s="18"/>
      <c r="C63" s="20" t="str">
        <f t="shared" si="20"/>
        <v>Honda North</v>
      </c>
      <c r="D63" s="21">
        <f t="shared" si="21"/>
        <v>16</v>
      </c>
      <c r="E63" s="22">
        <f t="shared" si="22"/>
        <v>352</v>
      </c>
      <c r="F63" s="21">
        <f t="shared" si="23"/>
        <v>281</v>
      </c>
      <c r="G63" s="23">
        <f t="shared" si="16"/>
        <v>0.79829545454545459</v>
      </c>
      <c r="H63" s="21">
        <f t="shared" si="24"/>
        <v>170</v>
      </c>
      <c r="I63" s="23">
        <f t="shared" si="17"/>
        <v>0.604982206405694</v>
      </c>
      <c r="J63" s="21">
        <f t="shared" si="25"/>
        <v>170</v>
      </c>
      <c r="K63" s="23">
        <f t="shared" si="18"/>
        <v>0.604982206405694</v>
      </c>
      <c r="L63" s="21">
        <f t="shared" si="26"/>
        <v>85</v>
      </c>
      <c r="M63" s="23">
        <f t="shared" si="19"/>
        <v>0.302491103202847</v>
      </c>
    </row>
    <row r="64" spans="1:13" ht="18" customHeight="1" x14ac:dyDescent="0.2">
      <c r="A64" s="18">
        <v>44</v>
      </c>
      <c r="B64" s="18"/>
      <c r="C64" s="20" t="str">
        <f t="shared" si="20"/>
        <v>Mazda of Escondido</v>
      </c>
      <c r="D64" s="21">
        <f t="shared" si="21"/>
        <v>6</v>
      </c>
      <c r="E64" s="22">
        <f t="shared" si="22"/>
        <v>132</v>
      </c>
      <c r="F64" s="21">
        <f t="shared" si="23"/>
        <v>104</v>
      </c>
      <c r="G64" s="23">
        <f t="shared" si="16"/>
        <v>0.78787878787878785</v>
      </c>
      <c r="H64" s="21">
        <f t="shared" si="24"/>
        <v>52</v>
      </c>
      <c r="I64" s="23">
        <f t="shared" si="17"/>
        <v>0.5</v>
      </c>
      <c r="J64" s="21">
        <f t="shared" si="25"/>
        <v>67</v>
      </c>
      <c r="K64" s="23">
        <f t="shared" si="18"/>
        <v>0.64423076923076927</v>
      </c>
      <c r="L64" s="21">
        <f t="shared" si="26"/>
        <v>34</v>
      </c>
      <c r="M64" s="23">
        <f t="shared" si="19"/>
        <v>0.32692307692307693</v>
      </c>
    </row>
    <row r="65" spans="1:13" ht="18" customHeight="1" x14ac:dyDescent="0.2">
      <c r="A65" s="18">
        <v>45</v>
      </c>
      <c r="B65" s="18"/>
      <c r="C65" s="20" t="str">
        <f t="shared" si="20"/>
        <v>Acura North Scottsdale</v>
      </c>
      <c r="D65" s="21">
        <f t="shared" si="21"/>
        <v>7</v>
      </c>
      <c r="E65" s="22">
        <f t="shared" si="22"/>
        <v>154</v>
      </c>
      <c r="F65" s="21">
        <f t="shared" si="23"/>
        <v>120</v>
      </c>
      <c r="G65" s="23">
        <f t="shared" si="16"/>
        <v>0.77922077922077926</v>
      </c>
      <c r="H65" s="21">
        <f t="shared" si="24"/>
        <v>90</v>
      </c>
      <c r="I65" s="23">
        <f t="shared" si="17"/>
        <v>0.75</v>
      </c>
      <c r="J65" s="21">
        <f t="shared" si="25"/>
        <v>87</v>
      </c>
      <c r="K65" s="23">
        <f t="shared" si="18"/>
        <v>0.72499999999999998</v>
      </c>
      <c r="L65" s="21">
        <f t="shared" si="26"/>
        <v>46</v>
      </c>
      <c r="M65" s="23">
        <f t="shared" si="19"/>
        <v>0.38333333333333336</v>
      </c>
    </row>
    <row r="66" spans="1:13" ht="18" customHeight="1" x14ac:dyDescent="0.2">
      <c r="A66" s="18">
        <v>46</v>
      </c>
      <c r="B66" s="18"/>
      <c r="C66" s="20" t="str">
        <f t="shared" si="20"/>
        <v>Round Rock Hyundai</v>
      </c>
      <c r="D66" s="21">
        <f t="shared" si="21"/>
        <v>16</v>
      </c>
      <c r="E66" s="22">
        <f t="shared" si="22"/>
        <v>352</v>
      </c>
      <c r="F66" s="21">
        <f t="shared" si="23"/>
        <v>269</v>
      </c>
      <c r="G66" s="23">
        <f t="shared" si="16"/>
        <v>0.76420454545454541</v>
      </c>
      <c r="H66" s="21">
        <f t="shared" si="24"/>
        <v>121</v>
      </c>
      <c r="I66" s="23">
        <f t="shared" si="17"/>
        <v>0.44981412639405205</v>
      </c>
      <c r="J66" s="21">
        <f t="shared" si="25"/>
        <v>203</v>
      </c>
      <c r="K66" s="23">
        <f t="shared" si="18"/>
        <v>0.75464684014869887</v>
      </c>
      <c r="L66" s="21">
        <f t="shared" si="26"/>
        <v>93</v>
      </c>
      <c r="M66" s="23">
        <f t="shared" si="19"/>
        <v>0.34572490706319703</v>
      </c>
    </row>
    <row r="67" spans="1:13" ht="18" customHeight="1" x14ac:dyDescent="0.2">
      <c r="A67" s="18">
        <v>47</v>
      </c>
      <c r="B67" s="18"/>
      <c r="C67" s="20" t="str">
        <f t="shared" si="20"/>
        <v>Lincoln South Coast</v>
      </c>
      <c r="D67" s="21">
        <f t="shared" si="21"/>
        <v>4</v>
      </c>
      <c r="E67" s="22">
        <f t="shared" si="22"/>
        <v>88</v>
      </c>
      <c r="F67" s="21">
        <f t="shared" si="23"/>
        <v>67</v>
      </c>
      <c r="G67" s="23">
        <f t="shared" si="16"/>
        <v>0.76136363636363635</v>
      </c>
      <c r="H67" s="21">
        <f t="shared" si="24"/>
        <v>38</v>
      </c>
      <c r="I67" s="23">
        <f t="shared" si="17"/>
        <v>0.56716417910447758</v>
      </c>
      <c r="J67" s="21">
        <f t="shared" si="25"/>
        <v>51</v>
      </c>
      <c r="K67" s="23">
        <f t="shared" si="18"/>
        <v>0.76119402985074625</v>
      </c>
      <c r="L67" s="21">
        <f t="shared" si="26"/>
        <v>24</v>
      </c>
      <c r="M67" s="23">
        <f t="shared" si="19"/>
        <v>0.35820895522388058</v>
      </c>
    </row>
    <row r="68" spans="1:13" ht="18" customHeight="1" x14ac:dyDescent="0.2">
      <c r="A68" s="18">
        <v>48</v>
      </c>
      <c r="B68" s="18"/>
      <c r="C68" s="20" t="str">
        <f t="shared" si="20"/>
        <v>BMW/MINI of Escondido</v>
      </c>
      <c r="D68" s="21">
        <f t="shared" si="21"/>
        <v>8</v>
      </c>
      <c r="E68" s="22">
        <f t="shared" si="22"/>
        <v>176</v>
      </c>
      <c r="F68" s="21">
        <f t="shared" si="23"/>
        <v>131</v>
      </c>
      <c r="G68" s="23">
        <f t="shared" si="16"/>
        <v>0.74431818181818177</v>
      </c>
      <c r="H68" s="21">
        <f t="shared" si="24"/>
        <v>73</v>
      </c>
      <c r="I68" s="23">
        <f t="shared" si="17"/>
        <v>0.5572519083969466</v>
      </c>
      <c r="J68" s="21">
        <f t="shared" si="25"/>
        <v>93</v>
      </c>
      <c r="K68" s="23">
        <f t="shared" si="18"/>
        <v>0.70992366412213737</v>
      </c>
      <c r="L68" s="21">
        <f t="shared" si="26"/>
        <v>49</v>
      </c>
      <c r="M68" s="23">
        <f t="shared" si="19"/>
        <v>0.37404580152671757</v>
      </c>
    </row>
    <row r="69" spans="1:13" ht="18" customHeight="1" x14ac:dyDescent="0.2">
      <c r="A69" s="18">
        <v>49</v>
      </c>
      <c r="B69" s="18"/>
      <c r="C69" s="20" t="str">
        <f t="shared" si="20"/>
        <v>Volkswagen North Scottsdale</v>
      </c>
      <c r="D69" s="21">
        <f t="shared" si="21"/>
        <v>6</v>
      </c>
      <c r="E69" s="22">
        <f t="shared" si="22"/>
        <v>132</v>
      </c>
      <c r="F69" s="21">
        <f t="shared" si="23"/>
        <v>98</v>
      </c>
      <c r="G69" s="23">
        <f t="shared" si="16"/>
        <v>0.74242424242424243</v>
      </c>
      <c r="H69" s="21">
        <f t="shared" si="24"/>
        <v>70</v>
      </c>
      <c r="I69" s="23">
        <f t="shared" si="17"/>
        <v>0.7142857142857143</v>
      </c>
      <c r="J69" s="21">
        <f t="shared" si="25"/>
        <v>75</v>
      </c>
      <c r="K69" s="23">
        <f t="shared" si="18"/>
        <v>0.76530612244897955</v>
      </c>
      <c r="L69" s="21">
        <f t="shared" si="26"/>
        <v>40</v>
      </c>
      <c r="M69" s="23">
        <f t="shared" si="19"/>
        <v>0.40816326530612246</v>
      </c>
    </row>
    <row r="70" spans="1:13" ht="18" customHeight="1" x14ac:dyDescent="0.2">
      <c r="A70" s="18">
        <v>50</v>
      </c>
      <c r="B70" s="18"/>
      <c r="C70" s="20" t="str">
        <f t="shared" si="20"/>
        <v>MINI of Tempe</v>
      </c>
      <c r="D70" s="21">
        <f t="shared" si="21"/>
        <v>4</v>
      </c>
      <c r="E70" s="22">
        <f t="shared" si="22"/>
        <v>88</v>
      </c>
      <c r="F70" s="21">
        <f t="shared" si="23"/>
        <v>65</v>
      </c>
      <c r="G70" s="23">
        <f t="shared" si="16"/>
        <v>0.73863636363636365</v>
      </c>
      <c r="H70" s="21">
        <f t="shared" si="24"/>
        <v>57</v>
      </c>
      <c r="I70" s="23">
        <f t="shared" si="17"/>
        <v>0.87692307692307692</v>
      </c>
      <c r="J70" s="21">
        <f t="shared" si="25"/>
        <v>50</v>
      </c>
      <c r="K70" s="23">
        <f t="shared" si="18"/>
        <v>0.76923076923076927</v>
      </c>
      <c r="L70" s="21">
        <f t="shared" si="26"/>
        <v>30</v>
      </c>
      <c r="M70" s="23">
        <f t="shared" si="19"/>
        <v>0.46153846153846156</v>
      </c>
    </row>
    <row r="71" spans="1:13" ht="18" customHeight="1" x14ac:dyDescent="0.2">
      <c r="A71" s="18">
        <v>51</v>
      </c>
      <c r="B71" s="18"/>
      <c r="C71" s="20" t="str">
        <f t="shared" si="20"/>
        <v>Mercedes-Benz of Chandler</v>
      </c>
      <c r="D71" s="21">
        <f t="shared" si="21"/>
        <v>8</v>
      </c>
      <c r="E71" s="22">
        <f t="shared" si="22"/>
        <v>176</v>
      </c>
      <c r="F71" s="21">
        <f t="shared" si="23"/>
        <v>128</v>
      </c>
      <c r="G71" s="23">
        <f t="shared" si="16"/>
        <v>0.72727272727272729</v>
      </c>
      <c r="H71" s="21">
        <f t="shared" si="24"/>
        <v>82</v>
      </c>
      <c r="I71" s="23">
        <f t="shared" si="17"/>
        <v>0.640625</v>
      </c>
      <c r="J71" s="21">
        <f t="shared" si="25"/>
        <v>85</v>
      </c>
      <c r="K71" s="23">
        <f t="shared" si="18"/>
        <v>0.6640625</v>
      </c>
      <c r="L71" s="21">
        <f t="shared" si="26"/>
        <v>46</v>
      </c>
      <c r="M71" s="23">
        <f t="shared" si="19"/>
        <v>0.359375</v>
      </c>
    </row>
    <row r="72" spans="1:13" ht="18" customHeight="1" x14ac:dyDescent="0.2">
      <c r="A72" s="18">
        <v>52</v>
      </c>
      <c r="B72" s="18"/>
      <c r="C72" s="20" t="str">
        <f t="shared" si="20"/>
        <v>MINI North Scottsdale</v>
      </c>
      <c r="D72" s="21">
        <f t="shared" si="21"/>
        <v>4</v>
      </c>
      <c r="E72" s="22">
        <f t="shared" si="22"/>
        <v>88</v>
      </c>
      <c r="F72" s="21">
        <f t="shared" si="23"/>
        <v>59</v>
      </c>
      <c r="G72" s="23">
        <f t="shared" si="16"/>
        <v>0.67045454545454541</v>
      </c>
      <c r="H72" s="21">
        <f t="shared" si="24"/>
        <v>41</v>
      </c>
      <c r="I72" s="23">
        <f t="shared" si="17"/>
        <v>0.69491525423728817</v>
      </c>
      <c r="J72" s="21">
        <f t="shared" si="25"/>
        <v>51</v>
      </c>
      <c r="K72" s="23">
        <f t="shared" si="18"/>
        <v>0.86440677966101698</v>
      </c>
      <c r="L72" s="21">
        <f t="shared" si="26"/>
        <v>32</v>
      </c>
      <c r="M72" s="23">
        <f t="shared" si="19"/>
        <v>0.5423728813559322</v>
      </c>
    </row>
    <row r="73" spans="1:13" ht="18" customHeight="1" x14ac:dyDescent="0.2">
      <c r="A73" s="18">
        <v>53</v>
      </c>
      <c r="B73" s="18"/>
      <c r="C73" s="20" t="str">
        <f t="shared" si="20"/>
        <v>Kearny Mesa Acura</v>
      </c>
      <c r="D73" s="21">
        <f t="shared" si="21"/>
        <v>4</v>
      </c>
      <c r="E73" s="22">
        <f t="shared" si="22"/>
        <v>88</v>
      </c>
      <c r="F73" s="21">
        <f t="shared" si="23"/>
        <v>57</v>
      </c>
      <c r="G73" s="23">
        <f t="shared" si="16"/>
        <v>0.64772727272727271</v>
      </c>
      <c r="H73" s="21">
        <f t="shared" si="24"/>
        <v>29</v>
      </c>
      <c r="I73" s="23">
        <f t="shared" si="17"/>
        <v>0.50877192982456143</v>
      </c>
      <c r="J73" s="21">
        <f t="shared" si="25"/>
        <v>46</v>
      </c>
      <c r="K73" s="23">
        <f t="shared" si="18"/>
        <v>0.80701754385964908</v>
      </c>
      <c r="L73" s="21">
        <f t="shared" si="26"/>
        <v>29</v>
      </c>
      <c r="M73" s="23">
        <f t="shared" si="19"/>
        <v>0.50877192982456143</v>
      </c>
    </row>
    <row r="74" spans="1:13" ht="18" customHeight="1" x14ac:dyDescent="0.2">
      <c r="A74" s="18">
        <v>54</v>
      </c>
      <c r="B74" s="18"/>
      <c r="C74" s="20" t="str">
        <f t="shared" si="20"/>
        <v>Genesis of Round Rock</v>
      </c>
      <c r="D74" s="21">
        <f t="shared" si="21"/>
        <v>7</v>
      </c>
      <c r="E74" s="22">
        <f t="shared" si="22"/>
        <v>154</v>
      </c>
      <c r="F74" s="21">
        <f t="shared" si="23"/>
        <v>92</v>
      </c>
      <c r="G74" s="23">
        <f t="shared" si="16"/>
        <v>0.59740259740259738</v>
      </c>
      <c r="H74" s="21">
        <f t="shared" si="24"/>
        <v>58</v>
      </c>
      <c r="I74" s="23">
        <f t="shared" si="17"/>
        <v>0.63043478260869568</v>
      </c>
      <c r="J74" s="21">
        <f t="shared" si="25"/>
        <v>77</v>
      </c>
      <c r="K74" s="23">
        <f t="shared" si="18"/>
        <v>0.83695652173913049</v>
      </c>
      <c r="L74" s="21">
        <f t="shared" si="26"/>
        <v>36</v>
      </c>
      <c r="M74" s="23">
        <f t="shared" si="19"/>
        <v>0.39130434782608697</v>
      </c>
    </row>
    <row r="75" spans="1:13" ht="18" customHeight="1" x14ac:dyDescent="0.2">
      <c r="A75" s="18">
        <v>55</v>
      </c>
      <c r="B75" s="18"/>
      <c r="C75" s="20" t="str">
        <f t="shared" si="20"/>
        <v>Audi Escondido</v>
      </c>
      <c r="D75" s="21">
        <f t="shared" si="21"/>
        <v>5</v>
      </c>
      <c r="E75" s="22">
        <f t="shared" si="22"/>
        <v>110</v>
      </c>
      <c r="F75" s="21">
        <f t="shared" si="23"/>
        <v>65</v>
      </c>
      <c r="G75" s="23">
        <f t="shared" si="16"/>
        <v>0.59090909090909094</v>
      </c>
      <c r="H75" s="21">
        <f t="shared" si="24"/>
        <v>14</v>
      </c>
      <c r="I75" s="23">
        <f t="shared" si="17"/>
        <v>0.2153846153846154</v>
      </c>
      <c r="J75" s="21">
        <f t="shared" si="25"/>
        <v>52</v>
      </c>
      <c r="K75" s="23">
        <f t="shared" si="18"/>
        <v>0.8</v>
      </c>
      <c r="L75" s="21">
        <f t="shared" si="26"/>
        <v>33</v>
      </c>
      <c r="M75" s="23">
        <f t="shared" si="19"/>
        <v>0.50769230769230766</v>
      </c>
    </row>
    <row r="76" spans="1:13" ht="18" customHeight="1" x14ac:dyDescent="0.2">
      <c r="A76" s="18">
        <v>56</v>
      </c>
      <c r="B76" s="18"/>
      <c r="C76" s="20" t="str">
        <f t="shared" si="20"/>
        <v>Volkswagen South Coast</v>
      </c>
      <c r="D76" s="21">
        <f t="shared" si="21"/>
        <v>8</v>
      </c>
      <c r="E76" s="22">
        <f t="shared" si="22"/>
        <v>176</v>
      </c>
      <c r="F76" s="21">
        <f t="shared" si="23"/>
        <v>100</v>
      </c>
      <c r="G76" s="23">
        <f t="shared" si="16"/>
        <v>0.56818181818181823</v>
      </c>
      <c r="H76" s="21">
        <f t="shared" si="24"/>
        <v>74</v>
      </c>
      <c r="I76" s="23">
        <f t="shared" si="17"/>
        <v>0.74</v>
      </c>
      <c r="J76" s="21">
        <f t="shared" si="25"/>
        <v>71</v>
      </c>
      <c r="K76" s="23">
        <f t="shared" si="18"/>
        <v>0.71</v>
      </c>
      <c r="L76" s="21">
        <f t="shared" si="26"/>
        <v>44</v>
      </c>
      <c r="M76" s="23">
        <f t="shared" si="19"/>
        <v>0.44</v>
      </c>
    </row>
    <row r="77" spans="1:13" x14ac:dyDescent="0.2">
      <c r="A77" s="18">
        <v>57</v>
      </c>
      <c r="C77" s="20" t="str">
        <f t="shared" si="20"/>
        <v>Scottsdale Ferrari Maserati</v>
      </c>
      <c r="D77" s="21">
        <f t="shared" ref="D77" si="27">IF($C77="","",SUMIFS(G$207:G$268,$F$207:$F$268,$C77))</f>
        <v>6</v>
      </c>
      <c r="E77" s="22">
        <f t="shared" ref="E77" si="28">IF($C77="","",SUMIFS(H$207:H$268,$F$207:$F$268,$C77))</f>
        <v>132</v>
      </c>
      <c r="F77" s="21">
        <f t="shared" ref="F77" si="29">IF($C77="","",SUMIFS(I$207:I$268,$F$207:$F$268,$C77))</f>
        <v>68</v>
      </c>
      <c r="G77" s="23">
        <f t="shared" ref="G77" si="30">IF($C77="","",F77/E77)</f>
        <v>0.51515151515151514</v>
      </c>
      <c r="H77" s="21">
        <f t="shared" ref="H77" si="31">IF($C77="","",SUMIFS(J$207:J$268,$F$207:$F$268,$C77))</f>
        <v>47</v>
      </c>
      <c r="I77" s="23">
        <f t="shared" ref="I77" si="32">IF($C77="","",H77/$F77)</f>
        <v>0.69117647058823528</v>
      </c>
      <c r="J77" s="21">
        <f t="shared" ref="J77" si="33">IF($C77="","",SUMIFS(K$207:K$268,$F$207:$F$268,$C77))</f>
        <v>66</v>
      </c>
      <c r="K77" s="23">
        <f t="shared" ref="K77" si="34">IF($C77="","",J77/$F77)</f>
        <v>0.97058823529411764</v>
      </c>
      <c r="L77" s="21">
        <f t="shared" si="26"/>
        <v>23</v>
      </c>
      <c r="M77" s="23">
        <f t="shared" ref="M77" si="35">IF($C77="","",L77/$F77)</f>
        <v>0.33823529411764708</v>
      </c>
    </row>
    <row r="201" spans="1:19" ht="10" customHeight="1" x14ac:dyDescent="0.2">
      <c r="C201" s="29"/>
    </row>
    <row r="202" spans="1:19" ht="15" hidden="1" x14ac:dyDescent="0.2"/>
    <row r="203" spans="1:19" ht="15" hidden="1" x14ac:dyDescent="0.2"/>
    <row r="204" spans="1:19" ht="15" hidden="1" x14ac:dyDescent="0.2"/>
    <row r="205" spans="1:19" ht="15" hidden="1" x14ac:dyDescent="0.2"/>
    <row r="206" spans="1:19" ht="15" hidden="1" x14ac:dyDescent="0.2"/>
    <row r="207" spans="1:19" ht="15" hidden="1" x14ac:dyDescent="0.2">
      <c r="A207" s="4" t="s">
        <v>59</v>
      </c>
      <c r="C207" s="4" t="s">
        <v>60</v>
      </c>
      <c r="D207" s="4" t="str">
        <f>A207&amp;"-"&amp;COUNTIF(A$206:A207,A207)</f>
        <v>Acura-1</v>
      </c>
      <c r="E207" s="4" t="str">
        <f>C207&amp;"-"&amp;COUNTIF(C$206:C207,C207)</f>
        <v>Arizona-1</v>
      </c>
      <c r="F207" s="5" t="s">
        <v>8</v>
      </c>
      <c r="G207" s="5">
        <f>WORKSHEET!D5</f>
        <v>7</v>
      </c>
      <c r="H207" s="5">
        <f>WORKSHEET!E5</f>
        <v>154</v>
      </c>
      <c r="I207" s="5">
        <f>WORKSHEET!F5</f>
        <v>120</v>
      </c>
      <c r="J207" s="5">
        <f>WORKSHEET!G5</f>
        <v>90</v>
      </c>
      <c r="K207" s="5">
        <f>WORKSHEET!H5</f>
        <v>87</v>
      </c>
      <c r="L207" s="5">
        <f>WORKSHEET!I5</f>
        <v>46</v>
      </c>
      <c r="N207" s="28">
        <f>I207/H207</f>
        <v>0.77922077922077926</v>
      </c>
      <c r="O207" s="4">
        <f t="shared" ref="O207:O225" si="36">RANK(N207,$N$207:$N$263,0)</f>
        <v>45</v>
      </c>
      <c r="P207" s="4">
        <f t="shared" ref="P207:P225" si="37">(COUNTIFS($F$207:$F$263,"&lt;"&amp;F207)+1)/1000</f>
        <v>1E-3</v>
      </c>
      <c r="Q207" s="4">
        <f>O207+P207</f>
        <v>45.000999999999998</v>
      </c>
      <c r="R207" s="4">
        <f t="shared" ref="R207:R225" si="38">RANK(Q207,$Q$207:$Q$263,1)</f>
        <v>45</v>
      </c>
      <c r="S207" s="4" t="str">
        <f>F207</f>
        <v>Acura North Scottsdale</v>
      </c>
    </row>
    <row r="208" spans="1:19" ht="15" hidden="1" x14ac:dyDescent="0.2">
      <c r="A208" s="4" t="s">
        <v>59</v>
      </c>
      <c r="C208" s="4" t="s">
        <v>61</v>
      </c>
      <c r="D208" s="4" t="str">
        <f>A208&amp;"-"&amp;COUNTIF(A$206:A208,A208)</f>
        <v>Acura-2</v>
      </c>
      <c r="E208" s="4" t="str">
        <f>C208&amp;"-"&amp;COUNTIF(C$206:C208,C208)</f>
        <v>Southern California-1</v>
      </c>
      <c r="F208" s="5" t="s">
        <v>9</v>
      </c>
      <c r="G208" s="5">
        <f>WORKSHEET!D6</f>
        <v>4</v>
      </c>
      <c r="H208" s="5">
        <f>WORKSHEET!E6</f>
        <v>88</v>
      </c>
      <c r="I208" s="5">
        <f>WORKSHEET!F6</f>
        <v>86</v>
      </c>
      <c r="J208" s="5">
        <f>WORKSHEET!G6</f>
        <v>81</v>
      </c>
      <c r="K208" s="5">
        <f>WORKSHEET!H6</f>
        <v>62</v>
      </c>
      <c r="L208" s="5">
        <f>WORKSHEET!I6</f>
        <v>32</v>
      </c>
      <c r="N208" s="28">
        <f t="shared" ref="N208:N263" si="39">I208/H208</f>
        <v>0.97727272727272729</v>
      </c>
      <c r="O208" s="4">
        <f t="shared" si="36"/>
        <v>28</v>
      </c>
      <c r="P208" s="4">
        <f t="shared" si="37"/>
        <v>2E-3</v>
      </c>
      <c r="Q208" s="4">
        <f t="shared" ref="Q208:Q263" si="40">O208+P208</f>
        <v>28.001999999999999</v>
      </c>
      <c r="R208" s="4">
        <f t="shared" si="38"/>
        <v>28</v>
      </c>
      <c r="S208" s="4" t="str">
        <f t="shared" ref="S208:S263" si="41">F208</f>
        <v>Acura of Escondido</v>
      </c>
    </row>
    <row r="209" spans="1:19" ht="15" hidden="1" x14ac:dyDescent="0.2">
      <c r="A209" s="4" t="s">
        <v>62</v>
      </c>
      <c r="C209" s="4" t="s">
        <v>60</v>
      </c>
      <c r="D209" s="4" t="str">
        <f>A209&amp;"-"&amp;COUNTIF(A$206:A209,A209)</f>
        <v>Audi-1</v>
      </c>
      <c r="E209" s="4" t="str">
        <f>C209&amp;"-"&amp;COUNTIF(C$206:C209,C209)</f>
        <v>Arizona-2</v>
      </c>
      <c r="F209" s="5" t="s">
        <v>10</v>
      </c>
      <c r="G209" s="5">
        <f>WORKSHEET!D7</f>
        <v>7</v>
      </c>
      <c r="H209" s="5">
        <f>WORKSHEET!E7</f>
        <v>154</v>
      </c>
      <c r="I209" s="5">
        <f>WORKSHEET!F7</f>
        <v>185</v>
      </c>
      <c r="J209" s="5">
        <f>WORKSHEET!G7</f>
        <v>162</v>
      </c>
      <c r="K209" s="5">
        <f>WORKSHEET!H7</f>
        <v>158</v>
      </c>
      <c r="L209" s="5">
        <f>WORKSHEET!I7</f>
        <v>74</v>
      </c>
      <c r="N209" s="28">
        <f t="shared" si="39"/>
        <v>1.2012987012987013</v>
      </c>
      <c r="O209" s="4">
        <f t="shared" si="36"/>
        <v>15</v>
      </c>
      <c r="P209" s="4">
        <f t="shared" si="37"/>
        <v>3.0000000000000001E-3</v>
      </c>
      <c r="Q209" s="4">
        <f t="shared" si="40"/>
        <v>15.003</v>
      </c>
      <c r="R209" s="4">
        <f t="shared" si="38"/>
        <v>15</v>
      </c>
      <c r="S209" s="4" t="str">
        <f t="shared" si="41"/>
        <v>Audi Chandler</v>
      </c>
    </row>
    <row r="210" spans="1:19" ht="15" hidden="1" x14ac:dyDescent="0.2">
      <c r="A210" s="4" t="s">
        <v>62</v>
      </c>
      <c r="C210" s="4" t="s">
        <v>61</v>
      </c>
      <c r="D210" s="4" t="str">
        <f>A210&amp;"-"&amp;COUNTIF(A$206:A210,A210)</f>
        <v>Audi-2</v>
      </c>
      <c r="E210" s="4" t="str">
        <f>C210&amp;"-"&amp;COUNTIF(C$206:C210,C210)</f>
        <v>Southern California-2</v>
      </c>
      <c r="F210" s="5" t="s">
        <v>11</v>
      </c>
      <c r="G210" s="5">
        <f>WORKSHEET!D8</f>
        <v>5</v>
      </c>
      <c r="H210" s="5">
        <f>WORKSHEET!E8</f>
        <v>110</v>
      </c>
      <c r="I210" s="5">
        <f>WORKSHEET!F8</f>
        <v>65</v>
      </c>
      <c r="J210" s="5">
        <f>WORKSHEET!G8</f>
        <v>14</v>
      </c>
      <c r="K210" s="5">
        <f>WORKSHEET!H8</f>
        <v>52</v>
      </c>
      <c r="L210" s="5">
        <f>WORKSHEET!I8</f>
        <v>33</v>
      </c>
      <c r="N210" s="28">
        <f t="shared" si="39"/>
        <v>0.59090909090909094</v>
      </c>
      <c r="O210" s="4">
        <f t="shared" si="36"/>
        <v>55</v>
      </c>
      <c r="P210" s="4">
        <f t="shared" si="37"/>
        <v>4.0000000000000001E-3</v>
      </c>
      <c r="Q210" s="4">
        <f t="shared" si="40"/>
        <v>55.003999999999998</v>
      </c>
      <c r="R210" s="4">
        <f t="shared" si="38"/>
        <v>55</v>
      </c>
      <c r="S210" s="4" t="str">
        <f t="shared" si="41"/>
        <v>Audi Escondido</v>
      </c>
    </row>
    <row r="211" spans="1:19" ht="15" hidden="1" x14ac:dyDescent="0.2">
      <c r="A211" s="4" t="s">
        <v>62</v>
      </c>
      <c r="C211" s="4" t="s">
        <v>63</v>
      </c>
      <c r="D211" s="4" t="str">
        <f>A211&amp;"-"&amp;COUNTIF(A$206:A211,A211)</f>
        <v>Audi-3</v>
      </c>
      <c r="E211" s="4" t="str">
        <f>C211&amp;"-"&amp;COUNTIF(C$206:C211,C211)</f>
        <v>Orange County-1</v>
      </c>
      <c r="F211" s="5" t="s">
        <v>12</v>
      </c>
      <c r="G211" s="5">
        <f>WORKSHEET!D9</f>
        <v>5</v>
      </c>
      <c r="H211" s="5">
        <f>WORKSHEET!E9</f>
        <v>110</v>
      </c>
      <c r="I211" s="5">
        <f>WORKSHEET!F9</f>
        <v>104</v>
      </c>
      <c r="J211" s="5">
        <f>WORKSHEET!G9</f>
        <v>71</v>
      </c>
      <c r="K211" s="5">
        <f>WORKSHEET!H9</f>
        <v>70</v>
      </c>
      <c r="L211" s="5">
        <f>WORKSHEET!I9</f>
        <v>33</v>
      </c>
      <c r="N211" s="28">
        <f t="shared" si="39"/>
        <v>0.94545454545454544</v>
      </c>
      <c r="O211" s="4">
        <f t="shared" si="36"/>
        <v>32</v>
      </c>
      <c r="P211" s="4">
        <f t="shared" si="37"/>
        <v>5.0000000000000001E-3</v>
      </c>
      <c r="Q211" s="4">
        <f t="shared" si="40"/>
        <v>32.005000000000003</v>
      </c>
      <c r="R211" s="4">
        <f t="shared" si="38"/>
        <v>32</v>
      </c>
      <c r="S211" s="4" t="str">
        <f t="shared" si="41"/>
        <v>Audi North OC</v>
      </c>
    </row>
    <row r="212" spans="1:19" ht="15" hidden="1" x14ac:dyDescent="0.2">
      <c r="A212" s="4" t="s">
        <v>62</v>
      </c>
      <c r="C212" s="4" t="s">
        <v>60</v>
      </c>
      <c r="D212" s="4" t="str">
        <f>A212&amp;"-"&amp;COUNTIF(A$206:A212,A212)</f>
        <v>Audi-4</v>
      </c>
      <c r="E212" s="4" t="str">
        <f>C212&amp;"-"&amp;COUNTIF(C$206:C212,C212)</f>
        <v>Arizona-3</v>
      </c>
      <c r="F212" s="5" t="s">
        <v>13</v>
      </c>
      <c r="G212" s="5">
        <f>WORKSHEET!D10</f>
        <v>10</v>
      </c>
      <c r="H212" s="5">
        <f>WORKSHEET!E10</f>
        <v>220</v>
      </c>
      <c r="I212" s="5">
        <f>WORKSHEET!F10</f>
        <v>190</v>
      </c>
      <c r="J212" s="5">
        <f>WORKSHEET!G10</f>
        <v>108</v>
      </c>
      <c r="K212" s="5">
        <f>WORKSHEET!H10</f>
        <v>160</v>
      </c>
      <c r="L212" s="5">
        <f>WORKSHEET!I10</f>
        <v>73</v>
      </c>
      <c r="N212" s="28">
        <f t="shared" si="39"/>
        <v>0.86363636363636365</v>
      </c>
      <c r="O212" s="4">
        <f t="shared" si="36"/>
        <v>38</v>
      </c>
      <c r="P212" s="4">
        <f t="shared" si="37"/>
        <v>6.0000000000000001E-3</v>
      </c>
      <c r="Q212" s="4">
        <f t="shared" si="40"/>
        <v>38.006</v>
      </c>
      <c r="R212" s="4">
        <f t="shared" si="38"/>
        <v>38</v>
      </c>
      <c r="S212" s="4" t="str">
        <f t="shared" si="41"/>
        <v>Audi North Scottsdale</v>
      </c>
    </row>
    <row r="213" spans="1:19" ht="15" hidden="1" x14ac:dyDescent="0.2">
      <c r="A213" s="4" t="s">
        <v>62</v>
      </c>
      <c r="C213" s="4" t="s">
        <v>64</v>
      </c>
      <c r="D213" s="4" t="str">
        <f>A213&amp;"-"&amp;COUNTIF(A$206:A213,A213)</f>
        <v>Audi-5</v>
      </c>
      <c r="E213" s="4" t="str">
        <f>C213&amp;"-"&amp;COUNTIF(C$206:C213,C213)</f>
        <v>Northern California-1</v>
      </c>
      <c r="F213" s="5" t="s">
        <v>108</v>
      </c>
      <c r="G213" s="5">
        <f>WORKSHEET!D11</f>
        <v>12</v>
      </c>
      <c r="H213" s="5">
        <f>WORKSHEET!E11</f>
        <v>264</v>
      </c>
      <c r="I213" s="5">
        <f>WORKSHEET!F11</f>
        <v>310</v>
      </c>
      <c r="J213" s="5">
        <f>WORKSHEET!G11</f>
        <v>146</v>
      </c>
      <c r="K213" s="5">
        <f>WORKSHEET!H11</f>
        <v>215</v>
      </c>
      <c r="L213" s="5">
        <f>WORKSHEET!I11</f>
        <v>97</v>
      </c>
      <c r="N213" s="28">
        <f t="shared" si="39"/>
        <v>1.1742424242424243</v>
      </c>
      <c r="O213" s="4">
        <f t="shared" si="36"/>
        <v>17</v>
      </c>
      <c r="P213" s="4">
        <f t="shared" si="37"/>
        <v>7.0000000000000001E-3</v>
      </c>
      <c r="Q213" s="4">
        <f t="shared" si="40"/>
        <v>17.007000000000001</v>
      </c>
      <c r="R213" s="4">
        <f t="shared" si="38"/>
        <v>17</v>
      </c>
      <c r="S213" s="4" t="str">
        <f t="shared" si="41"/>
        <v>Audi San Jose</v>
      </c>
    </row>
    <row r="214" spans="1:19" ht="15" hidden="1" x14ac:dyDescent="0.2">
      <c r="A214" s="4" t="s">
        <v>62</v>
      </c>
      <c r="C214" s="4" t="s">
        <v>63</v>
      </c>
      <c r="D214" s="4" t="str">
        <f>A214&amp;"-"&amp;COUNTIF(A$206:A214,A214)</f>
        <v>Audi-6</v>
      </c>
      <c r="E214" s="4" t="str">
        <f>C214&amp;"-"&amp;COUNTIF(C$206:C214,C214)</f>
        <v>Orange County-2</v>
      </c>
      <c r="F214" s="5" t="s">
        <v>14</v>
      </c>
      <c r="G214" s="5">
        <f>WORKSHEET!D12</f>
        <v>6</v>
      </c>
      <c r="H214" s="5">
        <f>WORKSHEET!E12</f>
        <v>132</v>
      </c>
      <c r="I214" s="5">
        <f>WORKSHEET!F12</f>
        <v>137</v>
      </c>
      <c r="J214" s="5">
        <f>WORKSHEET!G12</f>
        <v>97</v>
      </c>
      <c r="K214" s="5">
        <f>WORKSHEET!H12</f>
        <v>104</v>
      </c>
      <c r="L214" s="5">
        <f>WORKSHEET!I12</f>
        <v>48</v>
      </c>
      <c r="N214" s="28">
        <f t="shared" si="39"/>
        <v>1.0378787878787878</v>
      </c>
      <c r="O214" s="4">
        <f t="shared" si="36"/>
        <v>23</v>
      </c>
      <c r="P214" s="4">
        <f t="shared" si="37"/>
        <v>8.0000000000000002E-3</v>
      </c>
      <c r="Q214" s="4">
        <f t="shared" si="40"/>
        <v>23.007999999999999</v>
      </c>
      <c r="R214" s="4">
        <f t="shared" si="38"/>
        <v>23</v>
      </c>
      <c r="S214" s="4" t="str">
        <f t="shared" si="41"/>
        <v>Audi South Coast</v>
      </c>
    </row>
    <row r="215" spans="1:19" ht="15" hidden="1" x14ac:dyDescent="0.2">
      <c r="A215" s="4" t="s">
        <v>65</v>
      </c>
      <c r="C215" s="4" t="s">
        <v>60</v>
      </c>
      <c r="D215" s="4" t="str">
        <f>A215&amp;"-"&amp;COUNTIF(A$206:A215,A215)</f>
        <v>Bentley-1</v>
      </c>
      <c r="E215" s="4" t="str">
        <f>C215&amp;"-"&amp;COUNTIF(C$206:C215,C215)</f>
        <v>Arizona-4</v>
      </c>
      <c r="F215" s="5" t="s">
        <v>15</v>
      </c>
      <c r="G215" s="5">
        <f>WORKSHEET!D13</f>
        <v>4</v>
      </c>
      <c r="H215" s="5">
        <f>WORKSHEET!E13</f>
        <v>88</v>
      </c>
      <c r="I215" s="5">
        <f>WORKSHEET!F13</f>
        <v>115</v>
      </c>
      <c r="J215" s="5">
        <f>WORKSHEET!G13</f>
        <v>29</v>
      </c>
      <c r="K215" s="5">
        <f>WORKSHEET!H13</f>
        <v>94</v>
      </c>
      <c r="L215" s="5">
        <f>WORKSHEET!I13</f>
        <v>14</v>
      </c>
      <c r="N215" s="28">
        <f t="shared" si="39"/>
        <v>1.3068181818181819</v>
      </c>
      <c r="O215" s="4">
        <f t="shared" si="36"/>
        <v>9</v>
      </c>
      <c r="P215" s="4">
        <f t="shared" si="37"/>
        <v>8.9999999999999993E-3</v>
      </c>
      <c r="Q215" s="4">
        <f t="shared" si="40"/>
        <v>9.0090000000000003</v>
      </c>
      <c r="R215" s="4">
        <f t="shared" si="38"/>
        <v>9</v>
      </c>
      <c r="S215" s="4" t="str">
        <f t="shared" si="41"/>
        <v>Bentley Scottsdale</v>
      </c>
    </row>
    <row r="216" spans="1:19" ht="15" hidden="1" x14ac:dyDescent="0.2">
      <c r="A216" s="4" t="s">
        <v>66</v>
      </c>
      <c r="C216" s="4" t="s">
        <v>60</v>
      </c>
      <c r="D216" s="4" t="str">
        <f>A216&amp;"-"&amp;COUNTIF(A$206:A216,A216)</f>
        <v>BMW-1</v>
      </c>
      <c r="E216" s="4" t="str">
        <f>C216&amp;"-"&amp;COUNTIF(C$206:C216,C216)</f>
        <v>Arizona-5</v>
      </c>
      <c r="F216" s="5" t="s">
        <v>16</v>
      </c>
      <c r="G216" s="5">
        <f>WORKSHEET!D14</f>
        <v>24</v>
      </c>
      <c r="H216" s="5">
        <f>WORKSHEET!E14</f>
        <v>528</v>
      </c>
      <c r="I216" s="5">
        <f>WORKSHEET!F14</f>
        <v>582</v>
      </c>
      <c r="J216" s="5">
        <f>WORKSHEET!G14</f>
        <v>279</v>
      </c>
      <c r="K216" s="5">
        <f>WORKSHEET!H14</f>
        <v>432</v>
      </c>
      <c r="L216" s="5">
        <f>WORKSHEET!I14</f>
        <v>228</v>
      </c>
      <c r="N216" s="28">
        <f t="shared" si="39"/>
        <v>1.1022727272727273</v>
      </c>
      <c r="O216" s="4">
        <f t="shared" si="36"/>
        <v>19</v>
      </c>
      <c r="P216" s="4">
        <f t="shared" si="37"/>
        <v>0.01</v>
      </c>
      <c r="Q216" s="4">
        <f t="shared" si="40"/>
        <v>19.010000000000002</v>
      </c>
      <c r="R216" s="4">
        <f t="shared" si="38"/>
        <v>19</v>
      </c>
      <c r="S216" s="4" t="str">
        <f t="shared" si="41"/>
        <v>BMW North Scottsdale</v>
      </c>
    </row>
    <row r="217" spans="1:19" ht="15" hidden="1" x14ac:dyDescent="0.2">
      <c r="A217" s="4" t="s">
        <v>66</v>
      </c>
      <c r="C217" s="4" t="s">
        <v>67</v>
      </c>
      <c r="D217" s="4" t="str">
        <f>A217&amp;"-"&amp;COUNTIF(A$206:A217,A217)</f>
        <v>BMW-2</v>
      </c>
      <c r="E217" s="4" t="str">
        <f>C217&amp;"-"&amp;COUNTIF(C$206:C217,C217)</f>
        <v>Texas-1</v>
      </c>
      <c r="F217" s="5" t="s">
        <v>17</v>
      </c>
      <c r="G217" s="5">
        <f>WORKSHEET!D15</f>
        <v>24</v>
      </c>
      <c r="H217" s="5">
        <f>WORKSHEET!E15</f>
        <v>528</v>
      </c>
      <c r="I217" s="5">
        <f>WORKSHEET!F15</f>
        <v>515</v>
      </c>
      <c r="J217" s="5">
        <f>WORKSHEET!G15</f>
        <v>266</v>
      </c>
      <c r="K217" s="5">
        <f>WORKSHEET!H15</f>
        <v>410</v>
      </c>
      <c r="L217" s="5">
        <f>WORKSHEET!I15</f>
        <v>160</v>
      </c>
      <c r="N217" s="28">
        <f t="shared" si="39"/>
        <v>0.97537878787878785</v>
      </c>
      <c r="O217" s="4">
        <f t="shared" si="36"/>
        <v>29</v>
      </c>
      <c r="P217" s="4">
        <f t="shared" si="37"/>
        <v>1.0999999999999999E-2</v>
      </c>
      <c r="Q217" s="4">
        <f t="shared" si="40"/>
        <v>29.010999999999999</v>
      </c>
      <c r="R217" s="4">
        <f t="shared" si="38"/>
        <v>29</v>
      </c>
      <c r="S217" s="4" t="str">
        <f t="shared" si="41"/>
        <v>BMW of Austin</v>
      </c>
    </row>
    <row r="218" spans="1:19" ht="15" hidden="1" x14ac:dyDescent="0.2">
      <c r="A218" s="4" t="s">
        <v>66</v>
      </c>
      <c r="C218" s="4" t="s">
        <v>61</v>
      </c>
      <c r="D218" s="4" t="str">
        <f>A218&amp;"-"&amp;COUNTIF(A$206:A218,A218)</f>
        <v>BMW-3</v>
      </c>
      <c r="E218" s="4" t="str">
        <f>C218&amp;"-"&amp;COUNTIF(C$206:C218,C218)</f>
        <v>Southern California-3</v>
      </c>
      <c r="F218" s="5" t="s">
        <v>106</v>
      </c>
      <c r="G218" s="5">
        <f>WORKSHEET!D16</f>
        <v>8</v>
      </c>
      <c r="H218" s="5">
        <f>WORKSHEET!E16</f>
        <v>176</v>
      </c>
      <c r="I218" s="5">
        <f>WORKSHEET!F16</f>
        <v>131</v>
      </c>
      <c r="J218" s="5">
        <f>WORKSHEET!G16</f>
        <v>73</v>
      </c>
      <c r="K218" s="5">
        <f>WORKSHEET!H16</f>
        <v>93</v>
      </c>
      <c r="L218" s="5">
        <f>WORKSHEET!I16</f>
        <v>49</v>
      </c>
      <c r="N218" s="28">
        <f t="shared" si="39"/>
        <v>0.74431818181818177</v>
      </c>
      <c r="O218" s="4">
        <f t="shared" si="36"/>
        <v>48</v>
      </c>
      <c r="P218" s="4">
        <f t="shared" si="37"/>
        <v>1.4E-2</v>
      </c>
      <c r="Q218" s="4">
        <f t="shared" si="40"/>
        <v>48.014000000000003</v>
      </c>
      <c r="R218" s="4">
        <f t="shared" si="38"/>
        <v>48</v>
      </c>
      <c r="S218" s="4" t="str">
        <f t="shared" si="41"/>
        <v>BMW/MINI of Escondido</v>
      </c>
    </row>
    <row r="219" spans="1:19" ht="15" hidden="1" x14ac:dyDescent="0.2">
      <c r="A219" s="4" t="s">
        <v>66</v>
      </c>
      <c r="C219" s="4" t="s">
        <v>63</v>
      </c>
      <c r="D219" s="4" t="str">
        <f>A219&amp;"-"&amp;COUNTIF(A$206:A219,A219)</f>
        <v>BMW-4</v>
      </c>
      <c r="E219" s="4" t="str">
        <f>C219&amp;"-"&amp;COUNTIF(C$206:C219,C219)</f>
        <v>Orange County-3</v>
      </c>
      <c r="F219" s="5" t="s">
        <v>18</v>
      </c>
      <c r="G219" s="5">
        <f>WORKSHEET!D17</f>
        <v>18</v>
      </c>
      <c r="H219" s="5">
        <f>WORKSHEET!E17</f>
        <v>396</v>
      </c>
      <c r="I219" s="5">
        <f>WORKSHEET!F17</f>
        <v>406</v>
      </c>
      <c r="J219" s="5">
        <f>WORKSHEET!G17</f>
        <v>374</v>
      </c>
      <c r="K219" s="5">
        <f>WORKSHEET!H17</f>
        <v>325</v>
      </c>
      <c r="L219" s="5">
        <f>WORKSHEET!I17</f>
        <v>202</v>
      </c>
      <c r="N219" s="28">
        <f t="shared" si="39"/>
        <v>1.0252525252525253</v>
      </c>
      <c r="O219" s="4">
        <f t="shared" si="36"/>
        <v>25</v>
      </c>
      <c r="P219" s="4">
        <f t="shared" si="37"/>
        <v>1.2E-2</v>
      </c>
      <c r="Q219" s="4">
        <f t="shared" si="40"/>
        <v>25.012</v>
      </c>
      <c r="R219" s="4">
        <f t="shared" si="38"/>
        <v>25</v>
      </c>
      <c r="S219" s="4" t="str">
        <f t="shared" si="41"/>
        <v>BMW of Ontario</v>
      </c>
    </row>
    <row r="220" spans="1:19" ht="15" hidden="1" x14ac:dyDescent="0.2">
      <c r="A220" s="4" t="s">
        <v>66</v>
      </c>
      <c r="C220" s="4" t="s">
        <v>61</v>
      </c>
      <c r="D220" s="4" t="str">
        <f>A220&amp;"-"&amp;COUNTIF(A$206:A220,A220)</f>
        <v>BMW-5</v>
      </c>
      <c r="E220" s="4" t="str">
        <f>C220&amp;"-"&amp;COUNTIF(C$206:C220,C220)</f>
        <v>Southern California-4</v>
      </c>
      <c r="F220" s="5" t="s">
        <v>19</v>
      </c>
      <c r="G220" s="5">
        <f>WORKSHEET!D18</f>
        <v>21</v>
      </c>
      <c r="H220" s="5">
        <f>WORKSHEET!E18</f>
        <v>462</v>
      </c>
      <c r="I220" s="5">
        <f>WORKSHEET!F18</f>
        <v>442</v>
      </c>
      <c r="J220" s="5">
        <f>WORKSHEET!G18</f>
        <v>260</v>
      </c>
      <c r="K220" s="5">
        <f>WORKSHEET!H18</f>
        <v>318</v>
      </c>
      <c r="L220" s="5">
        <f>WORKSHEET!I18</f>
        <v>160</v>
      </c>
      <c r="N220" s="28">
        <f t="shared" si="39"/>
        <v>0.95670995670995673</v>
      </c>
      <c r="O220" s="4">
        <f t="shared" si="36"/>
        <v>31</v>
      </c>
      <c r="P220" s="4">
        <f t="shared" si="37"/>
        <v>1.2999999999999999E-2</v>
      </c>
      <c r="Q220" s="4">
        <f t="shared" si="40"/>
        <v>31.013000000000002</v>
      </c>
      <c r="R220" s="4">
        <f t="shared" si="38"/>
        <v>31</v>
      </c>
      <c r="S220" s="4" t="str">
        <f t="shared" si="41"/>
        <v>BMW of San Diego</v>
      </c>
    </row>
    <row r="221" spans="1:19" ht="15" hidden="1" x14ac:dyDescent="0.2">
      <c r="A221" s="4" t="s">
        <v>59</v>
      </c>
      <c r="C221" s="4" t="s">
        <v>64</v>
      </c>
      <c r="D221" s="4" t="str">
        <f>A221&amp;"-"&amp;COUNTIF(A$206:A221,A221)</f>
        <v>Acura-3</v>
      </c>
      <c r="E221" s="4" t="str">
        <f>C221&amp;"-"&amp;COUNTIF(C$206:C221,C221)</f>
        <v>Northern California-2</v>
      </c>
      <c r="F221" s="5" t="s">
        <v>103</v>
      </c>
      <c r="G221" s="5">
        <f>WORKSHEET!D19</f>
        <v>6</v>
      </c>
      <c r="H221" s="5">
        <f>WORKSHEET!E19</f>
        <v>132</v>
      </c>
      <c r="I221" s="5">
        <f>WORKSHEET!F19</f>
        <v>132</v>
      </c>
      <c r="J221" s="5">
        <f>WORKSHEET!G19</f>
        <v>58</v>
      </c>
      <c r="K221" s="5">
        <f>WORKSHEET!H19</f>
        <v>78</v>
      </c>
      <c r="L221" s="5">
        <f>WORKSHEET!I19</f>
        <v>40</v>
      </c>
      <c r="N221" s="28">
        <f t="shared" si="39"/>
        <v>1</v>
      </c>
      <c r="O221" s="4">
        <f t="shared" si="36"/>
        <v>26</v>
      </c>
      <c r="P221" s="4">
        <f t="shared" si="37"/>
        <v>1.4999999999999999E-2</v>
      </c>
      <c r="Q221" s="4">
        <f t="shared" si="40"/>
        <v>26.015000000000001</v>
      </c>
      <c r="R221" s="4">
        <f t="shared" si="38"/>
        <v>26</v>
      </c>
      <c r="S221" s="4" t="str">
        <f t="shared" si="41"/>
        <v>Capitol Acura</v>
      </c>
    </row>
    <row r="222" spans="1:19" ht="15" hidden="1" x14ac:dyDescent="0.2">
      <c r="A222" s="4" t="s">
        <v>68</v>
      </c>
      <c r="C222" s="4" t="s">
        <v>64</v>
      </c>
      <c r="D222" s="4" t="str">
        <f>A222&amp;"-"&amp;COUNTIF(A$206:A222,A222)</f>
        <v>Honda-1</v>
      </c>
      <c r="E222" s="4" t="str">
        <f>C222&amp;"-"&amp;COUNTIF(C$206:C222,C222)</f>
        <v>Northern California-3</v>
      </c>
      <c r="F222" s="5" t="s">
        <v>20</v>
      </c>
      <c r="G222" s="5">
        <f>WORKSHEET!D20</f>
        <v>19</v>
      </c>
      <c r="H222" s="5">
        <f>WORKSHEET!E20</f>
        <v>418</v>
      </c>
      <c r="I222" s="5">
        <f>WORKSHEET!F20</f>
        <v>493</v>
      </c>
      <c r="J222" s="5">
        <f>WORKSHEET!G20</f>
        <v>158</v>
      </c>
      <c r="K222" s="5">
        <f>WORKSHEET!H20</f>
        <v>275</v>
      </c>
      <c r="L222" s="5">
        <f>WORKSHEET!I20</f>
        <v>107</v>
      </c>
      <c r="N222" s="28">
        <f t="shared" si="39"/>
        <v>1.1794258373205742</v>
      </c>
      <c r="O222" s="4">
        <f t="shared" si="36"/>
        <v>16</v>
      </c>
      <c r="P222" s="4">
        <f t="shared" si="37"/>
        <v>1.6E-2</v>
      </c>
      <c r="Q222" s="4">
        <f t="shared" si="40"/>
        <v>16.015999999999998</v>
      </c>
      <c r="R222" s="4">
        <f t="shared" si="38"/>
        <v>16</v>
      </c>
      <c r="S222" s="4" t="str">
        <f t="shared" si="41"/>
        <v>Capitol Honda</v>
      </c>
    </row>
    <row r="223" spans="1:19" ht="15" hidden="1" x14ac:dyDescent="0.2">
      <c r="A223" s="4" t="s">
        <v>66</v>
      </c>
      <c r="C223" s="4" t="s">
        <v>63</v>
      </c>
      <c r="D223" s="4" t="str">
        <f>A223&amp;"-"&amp;COUNTIF(A$206:A223,A223)</f>
        <v>BMW-6</v>
      </c>
      <c r="E223" s="4" t="str">
        <f>C223&amp;"-"&amp;COUNTIF(C$206:C223,C223)</f>
        <v>Orange County-4</v>
      </c>
      <c r="F223" s="5" t="s">
        <v>21</v>
      </c>
      <c r="G223" s="5">
        <f>WORKSHEET!D21</f>
        <v>26</v>
      </c>
      <c r="H223" s="5">
        <f>WORKSHEET!E21</f>
        <v>572</v>
      </c>
      <c r="I223" s="5">
        <f>WORKSHEET!F21</f>
        <v>733</v>
      </c>
      <c r="J223" s="5">
        <f>WORKSHEET!G21</f>
        <v>507</v>
      </c>
      <c r="K223" s="5">
        <f>WORKSHEET!H21</f>
        <v>579</v>
      </c>
      <c r="L223" s="5">
        <f>WORKSHEET!I21</f>
        <v>313</v>
      </c>
      <c r="N223" s="28">
        <f t="shared" si="39"/>
        <v>1.2814685314685315</v>
      </c>
      <c r="O223" s="4">
        <f t="shared" si="36"/>
        <v>11</v>
      </c>
      <c r="P223" s="4">
        <f t="shared" si="37"/>
        <v>1.7000000000000001E-2</v>
      </c>
      <c r="Q223" s="4">
        <f t="shared" si="40"/>
        <v>11.016999999999999</v>
      </c>
      <c r="R223" s="4">
        <f t="shared" si="38"/>
        <v>11</v>
      </c>
      <c r="S223" s="4" t="str">
        <f t="shared" si="41"/>
        <v>Crevier BMW</v>
      </c>
    </row>
    <row r="224" spans="1:19" ht="15" hidden="1" x14ac:dyDescent="0.2">
      <c r="A224" s="4" t="s">
        <v>69</v>
      </c>
      <c r="C224" s="4" t="s">
        <v>63</v>
      </c>
      <c r="D224" s="4" t="str">
        <f>A224&amp;"-"&amp;COUNTIF(A$206:A224,A224)</f>
        <v>MINI-1</v>
      </c>
      <c r="E224" s="4" t="str">
        <f>C224&amp;"-"&amp;COUNTIF(C$206:C224,C224)</f>
        <v>Orange County-5</v>
      </c>
      <c r="F224" s="5" t="s">
        <v>22</v>
      </c>
      <c r="G224" s="5">
        <f>WORKSHEET!D22</f>
        <v>4</v>
      </c>
      <c r="H224" s="5">
        <f>WORKSHEET!E22</f>
        <v>88</v>
      </c>
      <c r="I224" s="5">
        <f>WORKSHEET!F22</f>
        <v>83</v>
      </c>
      <c r="J224" s="5">
        <f>WORKSHEET!G22</f>
        <v>67</v>
      </c>
      <c r="K224" s="5">
        <f>WORKSHEET!H22</f>
        <v>74</v>
      </c>
      <c r="L224" s="5">
        <f>WORKSHEET!I22</f>
        <v>47</v>
      </c>
      <c r="N224" s="28">
        <f t="shared" si="39"/>
        <v>0.94318181818181823</v>
      </c>
      <c r="O224" s="4">
        <f t="shared" si="36"/>
        <v>33</v>
      </c>
      <c r="P224" s="4">
        <f t="shared" si="37"/>
        <v>1.7999999999999999E-2</v>
      </c>
      <c r="Q224" s="4">
        <f t="shared" si="40"/>
        <v>33.018000000000001</v>
      </c>
      <c r="R224" s="4">
        <f t="shared" si="38"/>
        <v>33</v>
      </c>
      <c r="S224" s="4" t="str">
        <f t="shared" si="41"/>
        <v>Crevier MINI</v>
      </c>
    </row>
    <row r="225" spans="1:19" ht="15" hidden="1" x14ac:dyDescent="0.2">
      <c r="A225" s="4" t="s">
        <v>109</v>
      </c>
      <c r="C225" s="4" t="s">
        <v>67</v>
      </c>
      <c r="D225" s="4" t="str">
        <f>A225&amp;"-"&amp;COUNTIF(A$206:A225,A225)</f>
        <v>Genesis-1</v>
      </c>
      <c r="E225" s="4" t="str">
        <f>C225&amp;"-"&amp;COUNTIF(C$206:C225,C225)</f>
        <v>Texas-2</v>
      </c>
      <c r="F225" s="5" t="s">
        <v>107</v>
      </c>
      <c r="G225" s="5">
        <f>WORKSHEET!D23</f>
        <v>7</v>
      </c>
      <c r="H225" s="5">
        <f>WORKSHEET!E23</f>
        <v>154</v>
      </c>
      <c r="I225" s="5">
        <f>WORKSHEET!F23</f>
        <v>92</v>
      </c>
      <c r="J225" s="5">
        <f>WORKSHEET!G23</f>
        <v>58</v>
      </c>
      <c r="K225" s="5">
        <f>WORKSHEET!H23</f>
        <v>77</v>
      </c>
      <c r="L225" s="5">
        <f>WORKSHEET!I23</f>
        <v>36</v>
      </c>
      <c r="N225" s="28">
        <f t="shared" ref="N225" si="42">I225/H225</f>
        <v>0.59740259740259738</v>
      </c>
      <c r="O225" s="4">
        <f t="shared" si="36"/>
        <v>54</v>
      </c>
      <c r="P225" s="4">
        <f t="shared" si="37"/>
        <v>1.9E-2</v>
      </c>
      <c r="Q225" s="4">
        <f t="shared" ref="Q225" si="43">O225+P225</f>
        <v>54.018999999999998</v>
      </c>
      <c r="R225" s="4">
        <f t="shared" si="38"/>
        <v>54</v>
      </c>
      <c r="S225" s="4" t="str">
        <f t="shared" ref="S225" si="44">F225</f>
        <v>Genesis of Round Rock</v>
      </c>
    </row>
    <row r="226" spans="1:19" ht="15" hidden="1" x14ac:dyDescent="0.2">
      <c r="A226" s="4" t="s">
        <v>68</v>
      </c>
      <c r="C226" s="4" t="s">
        <v>67</v>
      </c>
      <c r="D226" s="4" t="str">
        <f>A226&amp;"-"&amp;COUNTIF(A$206:A226,A226)</f>
        <v>Honda-2</v>
      </c>
      <c r="E226" s="4" t="str">
        <f>C226&amp;"-"&amp;COUNTIF(C$206:C226,C226)</f>
        <v>Texas-3</v>
      </c>
      <c r="F226" s="5" t="s">
        <v>23</v>
      </c>
      <c r="G226" s="5">
        <f>WORKSHEET!D24</f>
        <v>13</v>
      </c>
      <c r="H226" s="5">
        <f>WORKSHEET!E24</f>
        <v>286</v>
      </c>
      <c r="I226" s="5">
        <f>WORKSHEET!F24</f>
        <v>312</v>
      </c>
      <c r="J226" s="5">
        <f>WORKSHEET!G24</f>
        <v>130</v>
      </c>
      <c r="K226" s="5">
        <f>WORKSHEET!H24</f>
        <v>244</v>
      </c>
      <c r="L226" s="5">
        <f>WORKSHEET!I24</f>
        <v>106</v>
      </c>
      <c r="N226" s="28">
        <f t="shared" si="39"/>
        <v>1.0909090909090908</v>
      </c>
      <c r="O226" s="4">
        <f t="shared" ref="O226:O244" si="45">RANK(N226,$N$207:$N$263,0)</f>
        <v>20</v>
      </c>
      <c r="P226" s="4">
        <f t="shared" ref="P226:P244" si="46">(COUNTIFS($F$207:$F$263,"&lt;"&amp;F226)+1)/1000</f>
        <v>0.02</v>
      </c>
      <c r="Q226" s="4">
        <f t="shared" si="40"/>
        <v>20.02</v>
      </c>
      <c r="R226" s="4">
        <f t="shared" ref="R226:R244" si="47">RANK(Q226,$Q$207:$Q$263,1)</f>
        <v>20</v>
      </c>
      <c r="S226" s="4" t="str">
        <f t="shared" si="41"/>
        <v>Honda Leander</v>
      </c>
    </row>
    <row r="227" spans="1:19" ht="15" hidden="1" x14ac:dyDescent="0.2">
      <c r="A227" s="4" t="s">
        <v>68</v>
      </c>
      <c r="C227" s="4" t="s">
        <v>64</v>
      </c>
      <c r="D227" s="4" t="str">
        <f>A227&amp;"-"&amp;COUNTIF(A$206:A227,A227)</f>
        <v>Honda-3</v>
      </c>
      <c r="E227" s="4" t="str">
        <f>C227&amp;"-"&amp;COUNTIF(C$206:C227,C227)</f>
        <v>Northern California-4</v>
      </c>
      <c r="F227" s="5" t="s">
        <v>24</v>
      </c>
      <c r="G227" s="5">
        <f>WORKSHEET!D25</f>
        <v>16</v>
      </c>
      <c r="H227" s="5">
        <f>WORKSHEET!E25</f>
        <v>352</v>
      </c>
      <c r="I227" s="5">
        <f>WORKSHEET!F25</f>
        <v>281</v>
      </c>
      <c r="J227" s="5">
        <f>WORKSHEET!G25</f>
        <v>170</v>
      </c>
      <c r="K227" s="5">
        <f>WORKSHEET!H25</f>
        <v>170</v>
      </c>
      <c r="L227" s="5">
        <f>WORKSHEET!I25</f>
        <v>85</v>
      </c>
      <c r="N227" s="28">
        <f t="shared" si="39"/>
        <v>0.79829545454545459</v>
      </c>
      <c r="O227" s="4">
        <f t="shared" si="45"/>
        <v>43</v>
      </c>
      <c r="P227" s="4">
        <f t="shared" si="46"/>
        <v>2.1000000000000001E-2</v>
      </c>
      <c r="Q227" s="4">
        <f t="shared" si="40"/>
        <v>43.021000000000001</v>
      </c>
      <c r="R227" s="4">
        <f t="shared" si="47"/>
        <v>43</v>
      </c>
      <c r="S227" s="4" t="str">
        <f t="shared" si="41"/>
        <v>Honda North</v>
      </c>
    </row>
    <row r="228" spans="1:19" ht="15" hidden="1" x14ac:dyDescent="0.2">
      <c r="A228" s="4" t="s">
        <v>68</v>
      </c>
      <c r="C228" s="4" t="s">
        <v>61</v>
      </c>
      <c r="D228" s="4" t="str">
        <f>A228&amp;"-"&amp;COUNTIF(A$206:A228,A228)</f>
        <v>Honda-4</v>
      </c>
      <c r="E228" s="4" t="str">
        <f>C228&amp;"-"&amp;COUNTIF(C$206:C228,C228)</f>
        <v>Southern California-5</v>
      </c>
      <c r="F228" s="5" t="s">
        <v>25</v>
      </c>
      <c r="G228" s="5">
        <f>WORKSHEET!D26</f>
        <v>9</v>
      </c>
      <c r="H228" s="5">
        <f>WORKSHEET!E26</f>
        <v>198</v>
      </c>
      <c r="I228" s="5">
        <f>WORKSHEET!F26</f>
        <v>164</v>
      </c>
      <c r="J228" s="5">
        <f>WORKSHEET!G26</f>
        <v>121</v>
      </c>
      <c r="K228" s="5">
        <f>WORKSHEET!H26</f>
        <v>126</v>
      </c>
      <c r="L228" s="5">
        <f>WORKSHEET!I26</f>
        <v>79</v>
      </c>
      <c r="N228" s="28">
        <f t="shared" si="39"/>
        <v>0.82828282828282829</v>
      </c>
      <c r="O228" s="4">
        <f t="shared" si="45"/>
        <v>41</v>
      </c>
      <c r="P228" s="4">
        <f t="shared" si="46"/>
        <v>2.1999999999999999E-2</v>
      </c>
      <c r="Q228" s="4">
        <f t="shared" si="40"/>
        <v>41.021999999999998</v>
      </c>
      <c r="R228" s="4">
        <f t="shared" si="47"/>
        <v>41</v>
      </c>
      <c r="S228" s="4" t="str">
        <f t="shared" si="41"/>
        <v>Honda of Escondido</v>
      </c>
    </row>
    <row r="229" spans="1:19" ht="15" hidden="1" x14ac:dyDescent="0.2">
      <c r="A229" s="4" t="s">
        <v>70</v>
      </c>
      <c r="C229" s="4" t="s">
        <v>67</v>
      </c>
      <c r="D229" s="4" t="str">
        <f>A229&amp;"-"&amp;COUNTIF(A$206:A229,A229)</f>
        <v>Hyundai-1</v>
      </c>
      <c r="E229" s="4" t="str">
        <f>C229&amp;"-"&amp;COUNTIF(C$206:C229,C229)</f>
        <v>Texas-4</v>
      </c>
      <c r="F229" s="5" t="s">
        <v>26</v>
      </c>
      <c r="G229" s="5">
        <f>WORKSHEET!D27</f>
        <v>13</v>
      </c>
      <c r="H229" s="5">
        <f>WORKSHEET!E27</f>
        <v>286</v>
      </c>
      <c r="I229" s="5">
        <f>WORKSHEET!F27</f>
        <v>264</v>
      </c>
      <c r="J229" s="5">
        <f>WORKSHEET!G27</f>
        <v>191</v>
      </c>
      <c r="K229" s="5">
        <f>WORKSHEET!H27</f>
        <v>61</v>
      </c>
      <c r="L229" s="5">
        <f>WORKSHEET!I27</f>
        <v>63</v>
      </c>
      <c r="N229" s="28">
        <f t="shared" si="39"/>
        <v>0.92307692307692313</v>
      </c>
      <c r="O229" s="4">
        <f t="shared" si="45"/>
        <v>35</v>
      </c>
      <c r="P229" s="4">
        <f t="shared" si="46"/>
        <v>2.3E-2</v>
      </c>
      <c r="Q229" s="4">
        <f t="shared" si="40"/>
        <v>35.023000000000003</v>
      </c>
      <c r="R229" s="4">
        <f t="shared" si="47"/>
        <v>35</v>
      </c>
      <c r="S229" s="4" t="str">
        <f t="shared" si="41"/>
        <v>Hyundai of Pharr</v>
      </c>
    </row>
    <row r="230" spans="1:19" ht="15" hidden="1" x14ac:dyDescent="0.2">
      <c r="A230" s="4" t="s">
        <v>59</v>
      </c>
      <c r="C230" s="4" t="s">
        <v>61</v>
      </c>
      <c r="D230" s="4" t="str">
        <f>A230&amp;"-"&amp;COUNTIF(A$206:A230,A230)</f>
        <v>Acura-4</v>
      </c>
      <c r="E230" s="4" t="str">
        <f>C230&amp;"-"&amp;COUNTIF(C$206:C230,C230)</f>
        <v>Southern California-6</v>
      </c>
      <c r="F230" s="5" t="s">
        <v>27</v>
      </c>
      <c r="G230" s="5">
        <f>WORKSHEET!D28</f>
        <v>4</v>
      </c>
      <c r="H230" s="5">
        <f>WORKSHEET!E28</f>
        <v>88</v>
      </c>
      <c r="I230" s="5">
        <f>WORKSHEET!F28</f>
        <v>57</v>
      </c>
      <c r="J230" s="5">
        <f>WORKSHEET!G28</f>
        <v>29</v>
      </c>
      <c r="K230" s="5">
        <f>WORKSHEET!H28</f>
        <v>46</v>
      </c>
      <c r="L230" s="5">
        <f>WORKSHEET!I28</f>
        <v>29</v>
      </c>
      <c r="N230" s="28">
        <f t="shared" si="39"/>
        <v>0.64772727272727271</v>
      </c>
      <c r="O230" s="4">
        <f t="shared" si="45"/>
        <v>53</v>
      </c>
      <c r="P230" s="4">
        <f t="shared" si="46"/>
        <v>2.4E-2</v>
      </c>
      <c r="Q230" s="4">
        <f t="shared" si="40"/>
        <v>53.024000000000001</v>
      </c>
      <c r="R230" s="4">
        <f t="shared" si="47"/>
        <v>53</v>
      </c>
      <c r="S230" s="4" t="str">
        <f t="shared" si="41"/>
        <v>Kearny Mesa Acura</v>
      </c>
    </row>
    <row r="231" spans="1:19" ht="15" hidden="1" x14ac:dyDescent="0.2">
      <c r="A231" s="4" t="s">
        <v>72</v>
      </c>
      <c r="C231" s="4" t="s">
        <v>61</v>
      </c>
      <c r="D231" s="4" t="str">
        <f>A231&amp;"-"&amp;COUNTIF(A$206:A231,A231)</f>
        <v>Toyota-1</v>
      </c>
      <c r="E231" s="4" t="str">
        <f>C231&amp;"-"&amp;COUNTIF(C$206:C231,C231)</f>
        <v>Southern California-7</v>
      </c>
      <c r="F231" s="5" t="s">
        <v>28</v>
      </c>
      <c r="G231" s="5">
        <f>WORKSHEET!D29</f>
        <v>15</v>
      </c>
      <c r="H231" s="5">
        <f>WORKSHEET!E29</f>
        <v>330</v>
      </c>
      <c r="I231" s="5">
        <f>WORKSHEET!F29</f>
        <v>500</v>
      </c>
      <c r="J231" s="5">
        <f>WORKSHEET!G29</f>
        <v>452</v>
      </c>
      <c r="K231" s="5">
        <f>WORKSHEET!H29</f>
        <v>363</v>
      </c>
      <c r="L231" s="5">
        <f>WORKSHEET!I29</f>
        <v>133</v>
      </c>
      <c r="N231" s="28">
        <f t="shared" si="39"/>
        <v>1.5151515151515151</v>
      </c>
      <c r="O231" s="4">
        <f t="shared" si="45"/>
        <v>6</v>
      </c>
      <c r="P231" s="4">
        <f t="shared" si="46"/>
        <v>2.5000000000000001E-2</v>
      </c>
      <c r="Q231" s="4">
        <f t="shared" si="40"/>
        <v>6.0250000000000004</v>
      </c>
      <c r="R231" s="4">
        <f t="shared" si="47"/>
        <v>6</v>
      </c>
      <c r="S231" s="4" t="str">
        <f t="shared" si="41"/>
        <v>Kearny Mesa Toyota</v>
      </c>
    </row>
    <row r="232" spans="1:19" ht="15" hidden="1" x14ac:dyDescent="0.2">
      <c r="A232" s="4" t="s">
        <v>115</v>
      </c>
      <c r="C232" s="4" t="s">
        <v>60</v>
      </c>
      <c r="D232" s="4" t="str">
        <f>A232&amp;"-"&amp;COUNTIF(A$206:A232,A232)</f>
        <v>Lambo-1</v>
      </c>
      <c r="E232" s="4" t="str">
        <f>C232&amp;"-"&amp;COUNTIF(C$206:C232,C232)</f>
        <v>Arizona-6</v>
      </c>
      <c r="F232" s="5" t="s">
        <v>116</v>
      </c>
      <c r="G232" s="5">
        <f>WORKSHEET!D30</f>
        <v>1</v>
      </c>
      <c r="H232" s="5">
        <f>WORKSHEET!E30</f>
        <v>22</v>
      </c>
      <c r="I232" s="5">
        <f>WORKSHEET!F30</f>
        <v>23</v>
      </c>
      <c r="J232" s="5">
        <f>WORKSHEET!G30</f>
        <v>15</v>
      </c>
      <c r="K232" s="5">
        <f>WORKSHEET!H30</f>
        <v>19</v>
      </c>
      <c r="L232" s="5">
        <f>WORKSHEET!I30</f>
        <v>6</v>
      </c>
      <c r="N232" s="28">
        <f t="shared" si="39"/>
        <v>1.0454545454545454</v>
      </c>
      <c r="O232" s="4">
        <f t="shared" si="45"/>
        <v>22</v>
      </c>
      <c r="P232" s="4">
        <f t="shared" si="46"/>
        <v>2.5999999999999999E-2</v>
      </c>
      <c r="Q232" s="4">
        <f t="shared" si="40"/>
        <v>22.026</v>
      </c>
      <c r="R232" s="4">
        <f t="shared" si="47"/>
        <v>22</v>
      </c>
      <c r="S232" s="4" t="str">
        <f t="shared" si="41"/>
        <v>Lamborghini North Scottsdale</v>
      </c>
    </row>
    <row r="233" spans="1:19" ht="15" hidden="1" x14ac:dyDescent="0.2">
      <c r="A233" s="4" t="s">
        <v>71</v>
      </c>
      <c r="C233" s="4" t="s">
        <v>60</v>
      </c>
      <c r="D233" s="4" t="str">
        <f>A233&amp;"-"&amp;COUNTIF(A$206:A233,A233)</f>
        <v>JLR-1</v>
      </c>
      <c r="E233" s="4" t="str">
        <f>C233&amp;"-"&amp;COUNTIF(C$206:C233,C233)</f>
        <v>Arizona-7</v>
      </c>
      <c r="F233" s="5" t="s">
        <v>104</v>
      </c>
      <c r="G233" s="5">
        <f>WORKSHEET!D31</f>
        <v>5</v>
      </c>
      <c r="H233" s="5">
        <f>WORKSHEET!E31</f>
        <v>110</v>
      </c>
      <c r="I233" s="5">
        <f>WORKSHEET!F31</f>
        <v>94</v>
      </c>
      <c r="J233" s="5">
        <f>WORKSHEET!G31</f>
        <v>58</v>
      </c>
      <c r="K233" s="5">
        <f>WORKSHEET!H31</f>
        <v>80</v>
      </c>
      <c r="L233" s="5">
        <f>WORKSHEET!I31</f>
        <v>47</v>
      </c>
      <c r="N233" s="28">
        <f t="shared" si="39"/>
        <v>0.8545454545454545</v>
      </c>
      <c r="O233" s="4">
        <f t="shared" si="45"/>
        <v>40</v>
      </c>
      <c r="P233" s="4">
        <f t="shared" si="46"/>
        <v>2.7E-2</v>
      </c>
      <c r="Q233" s="4">
        <f t="shared" si="40"/>
        <v>40.027000000000001</v>
      </c>
      <c r="R233" s="4">
        <f t="shared" si="47"/>
        <v>40</v>
      </c>
      <c r="S233" s="4" t="str">
        <f t="shared" si="41"/>
        <v>Land Rover Chandler</v>
      </c>
    </row>
    <row r="234" spans="1:19" ht="15" hidden="1" x14ac:dyDescent="0.2">
      <c r="A234" s="4" t="s">
        <v>71</v>
      </c>
      <c r="C234" s="4" t="s">
        <v>60</v>
      </c>
      <c r="D234" s="4" t="str">
        <f>A234&amp;"-"&amp;COUNTIF(A$206:A234,A234)</f>
        <v>JLR-2</v>
      </c>
      <c r="E234" s="4" t="str">
        <f>C234&amp;"-"&amp;COUNTIF(C$206:C234,C234)</f>
        <v>Arizona-8</v>
      </c>
      <c r="F234" s="5" t="s">
        <v>105</v>
      </c>
      <c r="G234" s="5">
        <f>WORKSHEET!D32</f>
        <v>8</v>
      </c>
      <c r="H234" s="5">
        <f>WORKSHEET!E32</f>
        <v>176</v>
      </c>
      <c r="I234" s="5">
        <f>WORKSHEET!F32</f>
        <v>195</v>
      </c>
      <c r="J234" s="5">
        <f>WORKSHEET!G32</f>
        <v>169</v>
      </c>
      <c r="K234" s="5">
        <f>WORKSHEET!H32</f>
        <v>167</v>
      </c>
      <c r="L234" s="5">
        <f>WORKSHEET!I32</f>
        <v>90</v>
      </c>
      <c r="N234" s="28">
        <f t="shared" si="39"/>
        <v>1.1079545454545454</v>
      </c>
      <c r="O234" s="4">
        <f t="shared" si="45"/>
        <v>18</v>
      </c>
      <c r="P234" s="4">
        <f t="shared" si="46"/>
        <v>2.8000000000000001E-2</v>
      </c>
      <c r="Q234" s="4">
        <f t="shared" si="40"/>
        <v>18.027999999999999</v>
      </c>
      <c r="R234" s="4">
        <f t="shared" si="47"/>
        <v>18</v>
      </c>
      <c r="S234" s="4" t="str">
        <f t="shared" si="41"/>
        <v>Land Rover North Scottsdale</v>
      </c>
    </row>
    <row r="235" spans="1:19" ht="15" hidden="1" x14ac:dyDescent="0.2">
      <c r="A235" s="4" t="s">
        <v>73</v>
      </c>
      <c r="C235" s="4" t="s">
        <v>67</v>
      </c>
      <c r="D235" s="4" t="str">
        <f>A235&amp;"-"&amp;COUNTIF(A$206:A235,A235)</f>
        <v>Lexus-1</v>
      </c>
      <c r="E235" s="4" t="str">
        <f>C235&amp;"-"&amp;COUNTIF(C$206:C235,C235)</f>
        <v>Texas-5</v>
      </c>
      <c r="F235" s="5" t="s">
        <v>29</v>
      </c>
      <c r="G235" s="5">
        <f>WORKSHEET!D33</f>
        <v>16</v>
      </c>
      <c r="H235" s="5">
        <f>WORKSHEET!E33</f>
        <v>352</v>
      </c>
      <c r="I235" s="5">
        <f>WORKSHEET!F33</f>
        <v>482</v>
      </c>
      <c r="J235" s="5">
        <f>WORKSHEET!G33</f>
        <v>236</v>
      </c>
      <c r="K235" s="5">
        <f>WORKSHEET!H33</f>
        <v>388</v>
      </c>
      <c r="L235" s="5">
        <f>WORKSHEET!I33</f>
        <v>190</v>
      </c>
      <c r="N235" s="28">
        <f t="shared" si="39"/>
        <v>1.3693181818181819</v>
      </c>
      <c r="O235" s="4">
        <f t="shared" si="45"/>
        <v>8</v>
      </c>
      <c r="P235" s="4">
        <f t="shared" si="46"/>
        <v>2.9000000000000001E-2</v>
      </c>
      <c r="Q235" s="4">
        <f t="shared" si="40"/>
        <v>8.0289999999999999</v>
      </c>
      <c r="R235" s="4">
        <f t="shared" si="47"/>
        <v>8</v>
      </c>
      <c r="S235" s="4" t="str">
        <f t="shared" si="41"/>
        <v>Lexus of Austin</v>
      </c>
    </row>
    <row r="236" spans="1:19" ht="15" hidden="1" x14ac:dyDescent="0.2">
      <c r="A236" s="4" t="s">
        <v>73</v>
      </c>
      <c r="C236" s="4" t="s">
        <v>60</v>
      </c>
      <c r="D236" s="4" t="str">
        <f>A236&amp;"-"&amp;COUNTIF(A$206:A236,A236)</f>
        <v>Lexus-2</v>
      </c>
      <c r="E236" s="4" t="str">
        <f>C236&amp;"-"&amp;COUNTIF(C$206:C236,C236)</f>
        <v>Arizona-9</v>
      </c>
      <c r="F236" s="5" t="s">
        <v>30</v>
      </c>
      <c r="G236" s="5">
        <f>WORKSHEET!D34</f>
        <v>7</v>
      </c>
      <c r="H236" s="5">
        <f>WORKSHEET!E34</f>
        <v>154</v>
      </c>
      <c r="I236" s="5">
        <f>WORKSHEET!F34</f>
        <v>143</v>
      </c>
      <c r="J236" s="5">
        <f>WORKSHEET!G34</f>
        <v>141</v>
      </c>
      <c r="K236" s="5">
        <f>WORKSHEET!H34</f>
        <v>113</v>
      </c>
      <c r="L236" s="5">
        <f>WORKSHEET!I34</f>
        <v>71</v>
      </c>
      <c r="N236" s="28">
        <f t="shared" si="39"/>
        <v>0.9285714285714286</v>
      </c>
      <c r="O236" s="4">
        <f t="shared" si="45"/>
        <v>34</v>
      </c>
      <c r="P236" s="4">
        <f t="shared" si="46"/>
        <v>0.03</v>
      </c>
      <c r="Q236" s="4">
        <f t="shared" si="40"/>
        <v>34.03</v>
      </c>
      <c r="R236" s="4">
        <f t="shared" si="47"/>
        <v>34</v>
      </c>
      <c r="S236" s="4" t="str">
        <f t="shared" si="41"/>
        <v>Lexus of Chandler</v>
      </c>
    </row>
    <row r="237" spans="1:19" ht="15" hidden="1" x14ac:dyDescent="0.2">
      <c r="A237" s="4" t="s">
        <v>73</v>
      </c>
      <c r="C237" s="4" t="s">
        <v>67</v>
      </c>
      <c r="D237" s="4" t="str">
        <f>A237&amp;"-"&amp;COUNTIF(A$206:A237,A237)</f>
        <v>Lexus-3</v>
      </c>
      <c r="E237" s="4" t="str">
        <f>C237&amp;"-"&amp;COUNTIF(C$206:C237,C237)</f>
        <v>Texas-6</v>
      </c>
      <c r="F237" s="5" t="s">
        <v>31</v>
      </c>
      <c r="G237" s="5">
        <f>WORKSHEET!D35</f>
        <v>9</v>
      </c>
      <c r="H237" s="5">
        <f>WORKSHEET!E35</f>
        <v>198</v>
      </c>
      <c r="I237" s="5">
        <f>WORKSHEET!F35</f>
        <v>318</v>
      </c>
      <c r="J237" s="5">
        <f>WORKSHEET!G35</f>
        <v>89</v>
      </c>
      <c r="K237" s="5">
        <f>WORKSHEET!H35</f>
        <v>259</v>
      </c>
      <c r="L237" s="5">
        <f>WORKSHEET!I35</f>
        <v>111</v>
      </c>
      <c r="N237" s="28">
        <f t="shared" si="39"/>
        <v>1.606060606060606</v>
      </c>
      <c r="O237" s="4">
        <f t="shared" si="45"/>
        <v>2</v>
      </c>
      <c r="P237" s="4">
        <f t="shared" si="46"/>
        <v>3.1E-2</v>
      </c>
      <c r="Q237" s="4">
        <f t="shared" si="40"/>
        <v>2.0310000000000001</v>
      </c>
      <c r="R237" s="4">
        <f t="shared" si="47"/>
        <v>2</v>
      </c>
      <c r="S237" s="4" t="str">
        <f t="shared" si="41"/>
        <v>Lexus of Lakeway</v>
      </c>
    </row>
    <row r="238" spans="1:19" ht="15" hidden="1" x14ac:dyDescent="0.2">
      <c r="A238" s="4" t="s">
        <v>73</v>
      </c>
      <c r="C238" s="4" t="s">
        <v>61</v>
      </c>
      <c r="D238" s="4" t="str">
        <f>A238&amp;"-"&amp;COUNTIF(A$206:A238,A238)</f>
        <v>Lexus-4</v>
      </c>
      <c r="E238" s="4" t="str">
        <f>C238&amp;"-"&amp;COUNTIF(C$206:C238,C238)</f>
        <v>Southern California-8</v>
      </c>
      <c r="F238" s="5" t="s">
        <v>32</v>
      </c>
      <c r="G238" s="5">
        <f>WORKSHEET!D36</f>
        <v>15</v>
      </c>
      <c r="H238" s="5">
        <f>WORKSHEET!E36</f>
        <v>330</v>
      </c>
      <c r="I238" s="5">
        <f>WORKSHEET!F36</f>
        <v>555</v>
      </c>
      <c r="J238" s="5">
        <f>WORKSHEET!G36</f>
        <v>304</v>
      </c>
      <c r="K238" s="5">
        <f>WORKSHEET!H36</f>
        <v>407</v>
      </c>
      <c r="L238" s="5">
        <f>WORKSHEET!I36</f>
        <v>151</v>
      </c>
      <c r="N238" s="28">
        <f t="shared" si="39"/>
        <v>1.6818181818181819</v>
      </c>
      <c r="O238" s="4">
        <f t="shared" si="45"/>
        <v>1</v>
      </c>
      <c r="P238" s="4">
        <f t="shared" si="46"/>
        <v>3.2000000000000001E-2</v>
      </c>
      <c r="Q238" s="4">
        <f t="shared" si="40"/>
        <v>1.032</v>
      </c>
      <c r="R238" s="4">
        <f t="shared" si="47"/>
        <v>1</v>
      </c>
      <c r="S238" s="4" t="str">
        <f t="shared" si="41"/>
        <v>Lexus San Diego</v>
      </c>
    </row>
    <row r="239" spans="1:19" ht="15" hidden="1" x14ac:dyDescent="0.2">
      <c r="A239" s="4" t="s">
        <v>74</v>
      </c>
      <c r="C239" s="4" t="s">
        <v>63</v>
      </c>
      <c r="D239" s="4" t="str">
        <f>A239&amp;"-"&amp;COUNTIF(A$206:A239,A239)</f>
        <v>Lincoln-1</v>
      </c>
      <c r="E239" s="4" t="str">
        <f>C239&amp;"-"&amp;COUNTIF(C$206:C239,C239)</f>
        <v>Orange County-6</v>
      </c>
      <c r="F239" s="5" t="s">
        <v>33</v>
      </c>
      <c r="G239" s="5">
        <f>WORKSHEET!D37</f>
        <v>4</v>
      </c>
      <c r="H239" s="5">
        <f>WORKSHEET!E37</f>
        <v>88</v>
      </c>
      <c r="I239" s="5">
        <f>WORKSHEET!F37</f>
        <v>67</v>
      </c>
      <c r="J239" s="5">
        <f>WORKSHEET!G37</f>
        <v>38</v>
      </c>
      <c r="K239" s="5">
        <f>WORKSHEET!H37</f>
        <v>51</v>
      </c>
      <c r="L239" s="5">
        <f>WORKSHEET!I37</f>
        <v>24</v>
      </c>
      <c r="N239" s="28">
        <f t="shared" si="39"/>
        <v>0.76136363636363635</v>
      </c>
      <c r="O239" s="4">
        <f t="shared" si="45"/>
        <v>47</v>
      </c>
      <c r="P239" s="4">
        <f t="shared" si="46"/>
        <v>3.3000000000000002E-2</v>
      </c>
      <c r="Q239" s="4">
        <f t="shared" si="40"/>
        <v>47.033000000000001</v>
      </c>
      <c r="R239" s="4">
        <f t="shared" si="47"/>
        <v>47</v>
      </c>
      <c r="S239" s="4" t="str">
        <f t="shared" si="41"/>
        <v>Lincoln South Coast</v>
      </c>
    </row>
    <row r="240" spans="1:19" ht="15" hidden="1" x14ac:dyDescent="0.2">
      <c r="A240" s="4" t="s">
        <v>75</v>
      </c>
      <c r="C240" s="4" t="s">
        <v>61</v>
      </c>
      <c r="D240" s="4" t="str">
        <f>A240&amp;"-"&amp;COUNTIF(A$206:A240,A240)</f>
        <v>Mazda-1</v>
      </c>
      <c r="E240" s="4" t="str">
        <f>C240&amp;"-"&amp;COUNTIF(C$206:C240,C240)</f>
        <v>Southern California-9</v>
      </c>
      <c r="F240" s="5" t="s">
        <v>34</v>
      </c>
      <c r="G240" s="5">
        <f>WORKSHEET!D38</f>
        <v>6</v>
      </c>
      <c r="H240" s="5">
        <f>WORKSHEET!E38</f>
        <v>132</v>
      </c>
      <c r="I240" s="5">
        <f>WORKSHEET!F38</f>
        <v>104</v>
      </c>
      <c r="J240" s="5">
        <f>WORKSHEET!G38</f>
        <v>52</v>
      </c>
      <c r="K240" s="5">
        <f>WORKSHEET!H38</f>
        <v>67</v>
      </c>
      <c r="L240" s="5">
        <f>WORKSHEET!I38</f>
        <v>34</v>
      </c>
      <c r="N240" s="28">
        <f t="shared" si="39"/>
        <v>0.78787878787878785</v>
      </c>
      <c r="O240" s="4">
        <f t="shared" si="45"/>
        <v>44</v>
      </c>
      <c r="P240" s="4">
        <f t="shared" si="46"/>
        <v>3.4000000000000002E-2</v>
      </c>
      <c r="Q240" s="4">
        <f t="shared" si="40"/>
        <v>44.033999999999999</v>
      </c>
      <c r="R240" s="4">
        <f t="shared" si="47"/>
        <v>44</v>
      </c>
      <c r="S240" s="4" t="str">
        <f t="shared" si="41"/>
        <v>Mazda of Escondido</v>
      </c>
    </row>
    <row r="241" spans="1:19" ht="15" hidden="1" x14ac:dyDescent="0.2">
      <c r="A241" s="4" t="s">
        <v>76</v>
      </c>
      <c r="C241" s="4" t="s">
        <v>60</v>
      </c>
      <c r="D241" s="4" t="str">
        <f>A241&amp;"-"&amp;COUNTIF(A$206:A241,A241)</f>
        <v>Mercedes-Benz-1</v>
      </c>
      <c r="E241" s="4" t="str">
        <f>C241&amp;"-"&amp;COUNTIF(C$206:C241,C241)</f>
        <v>Arizona-10</v>
      </c>
      <c r="F241" s="5" t="s">
        <v>35</v>
      </c>
      <c r="G241" s="5">
        <f>WORKSHEET!D39</f>
        <v>8</v>
      </c>
      <c r="H241" s="5">
        <f>WORKSHEET!E39</f>
        <v>176</v>
      </c>
      <c r="I241" s="5">
        <f>WORKSHEET!F39</f>
        <v>128</v>
      </c>
      <c r="J241" s="5">
        <f>WORKSHEET!G39</f>
        <v>82</v>
      </c>
      <c r="K241" s="5">
        <f>WORKSHEET!H39</f>
        <v>85</v>
      </c>
      <c r="L241" s="5">
        <f>WORKSHEET!I39</f>
        <v>46</v>
      </c>
      <c r="N241" s="28">
        <f t="shared" si="39"/>
        <v>0.72727272727272729</v>
      </c>
      <c r="O241" s="4">
        <f t="shared" si="45"/>
        <v>51</v>
      </c>
      <c r="P241" s="4">
        <f t="shared" si="46"/>
        <v>3.5000000000000003E-2</v>
      </c>
      <c r="Q241" s="4">
        <f t="shared" si="40"/>
        <v>51.034999999999997</v>
      </c>
      <c r="R241" s="4">
        <f t="shared" si="47"/>
        <v>51</v>
      </c>
      <c r="S241" s="4" t="str">
        <f t="shared" si="41"/>
        <v>Mercedes-Benz of Chandler</v>
      </c>
    </row>
    <row r="242" spans="1:19" ht="15" hidden="1" x14ac:dyDescent="0.2">
      <c r="A242" s="4" t="s">
        <v>76</v>
      </c>
      <c r="C242" s="4" t="s">
        <v>60</v>
      </c>
      <c r="D242" s="4" t="str">
        <f>A242&amp;"-"&amp;COUNTIF(A$206:A242,A242)</f>
        <v>Mercedes-Benz-2</v>
      </c>
      <c r="E242" s="4" t="str">
        <f>C242&amp;"-"&amp;COUNTIF(C$206:C242,C242)</f>
        <v>Arizona-11</v>
      </c>
      <c r="F242" s="5" t="s">
        <v>36</v>
      </c>
      <c r="G242" s="5">
        <f>WORKSHEET!D40</f>
        <v>21</v>
      </c>
      <c r="H242" s="5">
        <f>WORKSHEET!E40</f>
        <v>462</v>
      </c>
      <c r="I242" s="5">
        <f>WORKSHEET!F40</f>
        <v>425</v>
      </c>
      <c r="J242" s="5">
        <f>WORKSHEET!G40</f>
        <v>189</v>
      </c>
      <c r="K242" s="5">
        <f>WORKSHEET!H40</f>
        <v>313</v>
      </c>
      <c r="L242" s="5">
        <f>WORKSHEET!I40</f>
        <v>156</v>
      </c>
      <c r="N242" s="28">
        <f t="shared" si="39"/>
        <v>0.91991341991341991</v>
      </c>
      <c r="O242" s="4">
        <f t="shared" si="45"/>
        <v>36</v>
      </c>
      <c r="P242" s="4">
        <f t="shared" si="46"/>
        <v>3.5999999999999997E-2</v>
      </c>
      <c r="Q242" s="4">
        <f t="shared" si="40"/>
        <v>36.036000000000001</v>
      </c>
      <c r="R242" s="4">
        <f t="shared" si="47"/>
        <v>36</v>
      </c>
      <c r="S242" s="4" t="str">
        <f t="shared" si="41"/>
        <v>Mercedes-Benz of North Scottsdale</v>
      </c>
    </row>
    <row r="243" spans="1:19" ht="15" hidden="1" x14ac:dyDescent="0.2">
      <c r="A243" s="4" t="s">
        <v>76</v>
      </c>
      <c r="C243" s="4" t="s">
        <v>61</v>
      </c>
      <c r="D243" s="4" t="str">
        <f>A243&amp;"-"&amp;COUNTIF(A$206:A243,A243)</f>
        <v>Mercedes-Benz-3</v>
      </c>
      <c r="E243" s="4" t="str">
        <f>C243&amp;"-"&amp;COUNTIF(C$206:C243,C243)</f>
        <v>Southern California-10</v>
      </c>
      <c r="F243" s="5" t="s">
        <v>37</v>
      </c>
      <c r="G243" s="5">
        <f>WORKSHEET!D41</f>
        <v>14</v>
      </c>
      <c r="H243" s="5">
        <f>WORKSHEET!E41</f>
        <v>308</v>
      </c>
      <c r="I243" s="5">
        <f>WORKSHEET!F41</f>
        <v>433</v>
      </c>
      <c r="J243" s="5">
        <f>WORKSHEET!G41</f>
        <v>180</v>
      </c>
      <c r="K243" s="5">
        <f>WORKSHEET!H41</f>
        <v>344</v>
      </c>
      <c r="L243" s="5">
        <f>WORKSHEET!I41</f>
        <v>103</v>
      </c>
      <c r="N243" s="28">
        <f t="shared" si="39"/>
        <v>1.4058441558441559</v>
      </c>
      <c r="O243" s="4">
        <f t="shared" si="45"/>
        <v>7</v>
      </c>
      <c r="P243" s="4">
        <f t="shared" si="46"/>
        <v>3.6999999999999998E-2</v>
      </c>
      <c r="Q243" s="4">
        <f t="shared" si="40"/>
        <v>7.0369999999999999</v>
      </c>
      <c r="R243" s="4">
        <f t="shared" si="47"/>
        <v>7</v>
      </c>
      <c r="S243" s="4" t="str">
        <f t="shared" si="41"/>
        <v>Mercedes-Benz of San Diego</v>
      </c>
    </row>
    <row r="244" spans="1:19" ht="15" hidden="1" x14ac:dyDescent="0.2">
      <c r="A244" s="4" t="s">
        <v>69</v>
      </c>
      <c r="C244" s="4" t="s">
        <v>60</v>
      </c>
      <c r="D244" s="4" t="str">
        <f>A244&amp;"-"&amp;COUNTIF(A$206:A244,A244)</f>
        <v>MINI-2</v>
      </c>
      <c r="E244" s="4" t="str">
        <f>C244&amp;"-"&amp;COUNTIF(C$206:C244,C244)</f>
        <v>Arizona-12</v>
      </c>
      <c r="F244" s="5" t="s">
        <v>38</v>
      </c>
      <c r="G244" s="5">
        <f>WORKSHEET!D42</f>
        <v>4</v>
      </c>
      <c r="H244" s="5">
        <f>WORKSHEET!E42</f>
        <v>88</v>
      </c>
      <c r="I244" s="5">
        <f>WORKSHEET!F42</f>
        <v>59</v>
      </c>
      <c r="J244" s="5">
        <f>WORKSHEET!G42</f>
        <v>41</v>
      </c>
      <c r="K244" s="5">
        <f>WORKSHEET!H42</f>
        <v>51</v>
      </c>
      <c r="L244" s="5">
        <f>WORKSHEET!I42</f>
        <v>32</v>
      </c>
      <c r="N244" s="28">
        <f t="shared" si="39"/>
        <v>0.67045454545454541</v>
      </c>
      <c r="O244" s="4">
        <f t="shared" si="45"/>
        <v>52</v>
      </c>
      <c r="P244" s="4">
        <f t="shared" si="46"/>
        <v>3.7999999999999999E-2</v>
      </c>
      <c r="Q244" s="4">
        <f t="shared" si="40"/>
        <v>52.037999999999997</v>
      </c>
      <c r="R244" s="4">
        <f t="shared" si="47"/>
        <v>52</v>
      </c>
      <c r="S244" s="4" t="str">
        <f t="shared" si="41"/>
        <v>MINI North Scottsdale</v>
      </c>
    </row>
    <row r="245" spans="1:19" ht="15" hidden="1" x14ac:dyDescent="0.2">
      <c r="A245" s="4" t="s">
        <v>69</v>
      </c>
      <c r="C245" s="4" t="s">
        <v>67</v>
      </c>
      <c r="D245" s="4" t="str">
        <f>A245&amp;"-"&amp;COUNTIF(A$206:A245,A245)</f>
        <v>MINI-3</v>
      </c>
      <c r="E245" s="4" t="str">
        <f>C245&amp;"-"&amp;COUNTIF(C$206:C245,C245)</f>
        <v>Texas-7</v>
      </c>
      <c r="F245" s="5" t="s">
        <v>39</v>
      </c>
      <c r="G245" s="5">
        <f>WORKSHEET!D43</f>
        <v>3</v>
      </c>
      <c r="H245" s="5">
        <f>WORKSHEET!E43</f>
        <v>66</v>
      </c>
      <c r="I245" s="5">
        <f>WORKSHEET!F43</f>
        <v>80</v>
      </c>
      <c r="J245" s="5">
        <f>WORKSHEET!G43</f>
        <v>70</v>
      </c>
      <c r="K245" s="5">
        <f>WORKSHEET!H43</f>
        <v>64</v>
      </c>
      <c r="L245" s="5">
        <f>WORKSHEET!I43</f>
        <v>33</v>
      </c>
      <c r="N245" s="28">
        <f t="shared" ref="N245" si="48">I245/H245</f>
        <v>1.2121212121212122</v>
      </c>
      <c r="O245" s="4">
        <f t="shared" ref="O245" si="49">RANK(N245,$N$207:$N$263,0)</f>
        <v>14</v>
      </c>
      <c r="P245" s="4">
        <f t="shared" ref="P245" si="50">(COUNTIFS($F$207:$F$263,"&lt;"&amp;F245)+1)/1000</f>
        <v>3.9E-2</v>
      </c>
      <c r="Q245" s="4">
        <f t="shared" ref="Q245" si="51">O245+P245</f>
        <v>14.039</v>
      </c>
      <c r="R245" s="4">
        <f t="shared" ref="R245" si="52">RANK(Q245,$Q$207:$Q$263,1)</f>
        <v>14</v>
      </c>
      <c r="S245" s="4" t="str">
        <f t="shared" ref="S245" si="53">F245</f>
        <v>MINI of Austin</v>
      </c>
    </row>
    <row r="246" spans="1:19" ht="15" hidden="1" x14ac:dyDescent="0.2">
      <c r="A246" s="4" t="s">
        <v>69</v>
      </c>
      <c r="C246" s="4" t="s">
        <v>64</v>
      </c>
      <c r="D246" s="4" t="str">
        <f>A246&amp;"-"&amp;COUNTIF(A$206:A246,A246)</f>
        <v>MINI-4</v>
      </c>
      <c r="E246" s="4" t="str">
        <f>C246&amp;"-"&amp;COUNTIF(C$206:C246,C246)</f>
        <v>Northern California-5</v>
      </c>
      <c r="F246" s="5" t="s">
        <v>40</v>
      </c>
      <c r="G246" s="5">
        <f>WORKSHEET!D44</f>
        <v>3</v>
      </c>
      <c r="H246" s="5">
        <f>WORKSHEET!E44</f>
        <v>66</v>
      </c>
      <c r="I246" s="5">
        <f>WORKSHEET!F44</f>
        <v>85</v>
      </c>
      <c r="J246" s="5">
        <f>WORKSHEET!G44</f>
        <v>76</v>
      </c>
      <c r="K246" s="5">
        <f>WORKSHEET!H44</f>
        <v>71</v>
      </c>
      <c r="L246" s="5">
        <f>WORKSHEET!I44</f>
        <v>38</v>
      </c>
      <c r="N246" s="28">
        <f t="shared" si="39"/>
        <v>1.2878787878787878</v>
      </c>
      <c r="O246" s="4">
        <f t="shared" ref="O246:O263" si="54">RANK(N246,$N$207:$N$263,0)</f>
        <v>10</v>
      </c>
      <c r="P246" s="4">
        <f t="shared" ref="P246:P263" si="55">(COUNTIFS($F$207:$F$263,"&lt;"&amp;F246)+1)/1000</f>
        <v>0.04</v>
      </c>
      <c r="Q246" s="4">
        <f t="shared" si="40"/>
        <v>10.039999999999999</v>
      </c>
      <c r="R246" s="4">
        <f t="shared" ref="R246:R263" si="56">RANK(Q246,$Q$207:$Q$263,1)</f>
        <v>10</v>
      </c>
      <c r="S246" s="4" t="str">
        <f t="shared" si="41"/>
        <v>MINI of Marin</v>
      </c>
    </row>
    <row r="247" spans="1:19" ht="15" hidden="1" x14ac:dyDescent="0.2">
      <c r="A247" s="4" t="s">
        <v>69</v>
      </c>
      <c r="C247" s="4" t="s">
        <v>63</v>
      </c>
      <c r="D247" s="4" t="str">
        <f>A247&amp;"-"&amp;COUNTIF(A$206:A247,A247)</f>
        <v>MINI-5</v>
      </c>
      <c r="E247" s="4" t="str">
        <f>C247&amp;"-"&amp;COUNTIF(C$206:C247,C247)</f>
        <v>Orange County-7</v>
      </c>
      <c r="F247" s="5" t="s">
        <v>41</v>
      </c>
      <c r="G247" s="5">
        <f>WORKSHEET!D45</f>
        <v>3</v>
      </c>
      <c r="H247" s="5">
        <f>WORKSHEET!E45</f>
        <v>66</v>
      </c>
      <c r="I247" s="5">
        <f>WORKSHEET!F45</f>
        <v>70</v>
      </c>
      <c r="J247" s="5">
        <f>WORKSHEET!G45</f>
        <v>39</v>
      </c>
      <c r="K247" s="5">
        <f>WORKSHEET!H45</f>
        <v>55</v>
      </c>
      <c r="L247" s="5">
        <f>WORKSHEET!I45</f>
        <v>23</v>
      </c>
      <c r="N247" s="28">
        <f t="shared" si="39"/>
        <v>1.0606060606060606</v>
      </c>
      <c r="O247" s="4">
        <f t="shared" si="54"/>
        <v>21</v>
      </c>
      <c r="P247" s="4">
        <f t="shared" si="55"/>
        <v>4.1000000000000002E-2</v>
      </c>
      <c r="Q247" s="4">
        <f t="shared" si="40"/>
        <v>21.041</v>
      </c>
      <c r="R247" s="4">
        <f t="shared" si="56"/>
        <v>21</v>
      </c>
      <c r="S247" s="4" t="str">
        <f t="shared" si="41"/>
        <v>MINI of Ontario</v>
      </c>
    </row>
    <row r="248" spans="1:19" ht="15" hidden="1" x14ac:dyDescent="0.2">
      <c r="A248" s="4" t="s">
        <v>69</v>
      </c>
      <c r="C248" s="4" t="s">
        <v>61</v>
      </c>
      <c r="D248" s="4" t="str">
        <f>A248&amp;"-"&amp;COUNTIF(A$206:A248,A248)</f>
        <v>MINI-6</v>
      </c>
      <c r="E248" s="4" t="str">
        <f>C248&amp;"-"&amp;COUNTIF(C$206:C248,C248)</f>
        <v>Southern California-11</v>
      </c>
      <c r="F248" s="5" t="s">
        <v>42</v>
      </c>
      <c r="G248" s="5">
        <f>WORKSHEET!D46</f>
        <v>3</v>
      </c>
      <c r="H248" s="5">
        <f>WORKSHEET!E46</f>
        <v>66</v>
      </c>
      <c r="I248" s="5">
        <f>WORKSHEET!F46</f>
        <v>66</v>
      </c>
      <c r="J248" s="5">
        <f>WORKSHEET!G46</f>
        <v>20</v>
      </c>
      <c r="K248" s="5">
        <f>WORKSHEET!H46</f>
        <v>43</v>
      </c>
      <c r="L248" s="5">
        <f>WORKSHEET!I46</f>
        <v>31</v>
      </c>
      <c r="N248" s="28">
        <f t="shared" si="39"/>
        <v>1</v>
      </c>
      <c r="O248" s="4">
        <f t="shared" si="54"/>
        <v>26</v>
      </c>
      <c r="P248" s="4">
        <f t="shared" si="55"/>
        <v>4.2000000000000003E-2</v>
      </c>
      <c r="Q248" s="4">
        <f t="shared" si="40"/>
        <v>26.042000000000002</v>
      </c>
      <c r="R248" s="4">
        <f t="shared" si="56"/>
        <v>27</v>
      </c>
      <c r="S248" s="4" t="str">
        <f t="shared" si="41"/>
        <v>MINI of San Diego</v>
      </c>
    </row>
    <row r="249" spans="1:19" ht="15" hidden="1" x14ac:dyDescent="0.2">
      <c r="A249" s="4" t="s">
        <v>69</v>
      </c>
      <c r="C249" s="4" t="s">
        <v>60</v>
      </c>
      <c r="D249" s="4" t="str">
        <f>A249&amp;"-"&amp;COUNTIF(A$206:A249,A249)</f>
        <v>MINI-7</v>
      </c>
      <c r="E249" s="4" t="str">
        <f>C249&amp;"-"&amp;COUNTIF(C$206:C249,C249)</f>
        <v>Arizona-13</v>
      </c>
      <c r="F249" s="5" t="s">
        <v>43</v>
      </c>
      <c r="G249" s="5">
        <f>WORKSHEET!D47</f>
        <v>4</v>
      </c>
      <c r="H249" s="5">
        <f>WORKSHEET!E47</f>
        <v>88</v>
      </c>
      <c r="I249" s="5">
        <f>WORKSHEET!F47</f>
        <v>65</v>
      </c>
      <c r="J249" s="5">
        <f>WORKSHEET!G47</f>
        <v>57</v>
      </c>
      <c r="K249" s="5">
        <f>WORKSHEET!H47</f>
        <v>50</v>
      </c>
      <c r="L249" s="5">
        <f>WORKSHEET!I47</f>
        <v>30</v>
      </c>
      <c r="N249" s="28">
        <f t="shared" si="39"/>
        <v>0.73863636363636365</v>
      </c>
      <c r="O249" s="4">
        <f t="shared" si="54"/>
        <v>50</v>
      </c>
      <c r="P249" s="4">
        <f t="shared" si="55"/>
        <v>4.2999999999999997E-2</v>
      </c>
      <c r="Q249" s="4">
        <f t="shared" si="40"/>
        <v>50.042999999999999</v>
      </c>
      <c r="R249" s="4">
        <f t="shared" si="56"/>
        <v>50</v>
      </c>
      <c r="S249" s="4" t="str">
        <f t="shared" si="41"/>
        <v>MINI of Tempe</v>
      </c>
    </row>
    <row r="250" spans="1:19" ht="15" hidden="1" x14ac:dyDescent="0.2">
      <c r="A250" s="4" t="s">
        <v>66</v>
      </c>
      <c r="C250" s="4" t="s">
        <v>64</v>
      </c>
      <c r="D250" s="4" t="str">
        <f>A250&amp;"-"&amp;COUNTIF(A$206:A250,A250)</f>
        <v>BMW-7</v>
      </c>
      <c r="E250" s="4" t="str">
        <f>C250&amp;"-"&amp;COUNTIF(C$206:C250,C250)</f>
        <v>Northern California-6</v>
      </c>
      <c r="F250" s="5" t="s">
        <v>44</v>
      </c>
      <c r="G250" s="5">
        <f>WORKSHEET!D48</f>
        <v>13</v>
      </c>
      <c r="H250" s="5">
        <f>WORKSHEET!E48</f>
        <v>286</v>
      </c>
      <c r="I250" s="5">
        <f>WORKSHEET!F48</f>
        <v>448</v>
      </c>
      <c r="J250" s="5">
        <f>WORKSHEET!G48</f>
        <v>440</v>
      </c>
      <c r="K250" s="5">
        <f>WORKSHEET!H48</f>
        <v>380</v>
      </c>
      <c r="L250" s="5">
        <f>WORKSHEET!I48</f>
        <v>190</v>
      </c>
      <c r="N250" s="28">
        <f t="shared" si="39"/>
        <v>1.5664335664335665</v>
      </c>
      <c r="O250" s="4">
        <f t="shared" si="54"/>
        <v>4</v>
      </c>
      <c r="P250" s="4">
        <f t="shared" si="55"/>
        <v>4.3999999999999997E-2</v>
      </c>
      <c r="Q250" s="4">
        <f t="shared" si="40"/>
        <v>4.0439999999999996</v>
      </c>
      <c r="R250" s="4">
        <f t="shared" si="56"/>
        <v>4</v>
      </c>
      <c r="S250" s="4" t="str">
        <f t="shared" si="41"/>
        <v>Peter Pan BMW</v>
      </c>
    </row>
    <row r="251" spans="1:19" ht="15" hidden="1" x14ac:dyDescent="0.2">
      <c r="A251" s="4" t="s">
        <v>77</v>
      </c>
      <c r="C251" s="4" t="s">
        <v>60</v>
      </c>
      <c r="D251" s="4" t="str">
        <f>A251&amp;"-"&amp;COUNTIF(A$206:A251,A251)</f>
        <v>Porsche-1</v>
      </c>
      <c r="E251" s="4" t="str">
        <f>C251&amp;"-"&amp;COUNTIF(C$206:C251,C251)</f>
        <v>Arizona-14</v>
      </c>
      <c r="F251" s="5" t="s">
        <v>45</v>
      </c>
      <c r="G251" s="5">
        <f>WORKSHEET!D49</f>
        <v>13</v>
      </c>
      <c r="H251" s="5">
        <f>WORKSHEET!E49</f>
        <v>286</v>
      </c>
      <c r="I251" s="5">
        <f>WORKSHEET!F49</f>
        <v>366</v>
      </c>
      <c r="J251" s="5">
        <f>WORKSHEET!G49</f>
        <v>348</v>
      </c>
      <c r="K251" s="5">
        <f>WORKSHEET!H49</f>
        <v>343</v>
      </c>
      <c r="L251" s="5">
        <f>WORKSHEET!I49</f>
        <v>80</v>
      </c>
      <c r="N251" s="28">
        <f t="shared" si="39"/>
        <v>1.2797202797202798</v>
      </c>
      <c r="O251" s="4">
        <f t="shared" si="54"/>
        <v>12</v>
      </c>
      <c r="P251" s="4">
        <f t="shared" si="55"/>
        <v>4.4999999999999998E-2</v>
      </c>
      <c r="Q251" s="4">
        <f t="shared" si="40"/>
        <v>12.045</v>
      </c>
      <c r="R251" s="4">
        <f t="shared" si="56"/>
        <v>12</v>
      </c>
      <c r="S251" s="4" t="str">
        <f t="shared" si="41"/>
        <v>Porsche North Scottsdale</v>
      </c>
    </row>
    <row r="252" spans="1:19" ht="15" hidden="1" x14ac:dyDescent="0.2">
      <c r="A252" s="4" t="s">
        <v>77</v>
      </c>
      <c r="C252" s="4" t="s">
        <v>64</v>
      </c>
      <c r="D252" s="4" t="str">
        <f>A252&amp;"-"&amp;COUNTIF(A$206:A252,A252)</f>
        <v>Porsche-2</v>
      </c>
      <c r="E252" s="4" t="str">
        <f>C252&amp;"-"&amp;COUNTIF(C$206:C252,C252)</f>
        <v>Northern California-7</v>
      </c>
      <c r="F252" s="5" t="s">
        <v>46</v>
      </c>
      <c r="G252" s="5">
        <f>WORKSHEET!D50</f>
        <v>8</v>
      </c>
      <c r="H252" s="5">
        <f>WORKSHEET!E50</f>
        <v>176</v>
      </c>
      <c r="I252" s="5">
        <f>WORKSHEET!F50</f>
        <v>268</v>
      </c>
      <c r="J252" s="5">
        <f>WORKSHEET!G50</f>
        <v>191</v>
      </c>
      <c r="K252" s="5">
        <f>WORKSHEET!H50</f>
        <v>181</v>
      </c>
      <c r="L252" s="5">
        <f>WORKSHEET!I50</f>
        <v>43</v>
      </c>
      <c r="N252" s="28">
        <f t="shared" si="39"/>
        <v>1.5227272727272727</v>
      </c>
      <c r="O252" s="4">
        <f t="shared" si="54"/>
        <v>5</v>
      </c>
      <c r="P252" s="4">
        <f t="shared" si="55"/>
        <v>4.5999999999999999E-2</v>
      </c>
      <c r="Q252" s="4">
        <f t="shared" si="40"/>
        <v>5.0460000000000003</v>
      </c>
      <c r="R252" s="4">
        <f t="shared" si="56"/>
        <v>5</v>
      </c>
      <c r="S252" s="4" t="str">
        <f t="shared" si="41"/>
        <v>Porsche Stevens Creek</v>
      </c>
    </row>
    <row r="253" spans="1:19" ht="15" hidden="1" x14ac:dyDescent="0.2">
      <c r="A253" s="4" t="s">
        <v>68</v>
      </c>
      <c r="C253" s="4" t="s">
        <v>67</v>
      </c>
      <c r="D253" s="4" t="str">
        <f>A253&amp;"-"&amp;COUNTIF(A$206:A253,A253)</f>
        <v>Honda-5</v>
      </c>
      <c r="E253" s="4" t="str">
        <f>C253&amp;"-"&amp;COUNTIF(C$206:C253,C253)</f>
        <v>Texas-8</v>
      </c>
      <c r="F253" s="5" t="s">
        <v>47</v>
      </c>
      <c r="G253" s="5">
        <f>WORKSHEET!D51</f>
        <v>23</v>
      </c>
      <c r="H253" s="5">
        <f>WORKSHEET!E51</f>
        <v>506</v>
      </c>
      <c r="I253" s="5">
        <f>WORKSHEET!F51</f>
        <v>416</v>
      </c>
      <c r="J253" s="5">
        <f>WORKSHEET!G51</f>
        <v>142</v>
      </c>
      <c r="K253" s="5">
        <f>WORKSHEET!H51</f>
        <v>233</v>
      </c>
      <c r="L253" s="5">
        <f>WORKSHEET!I51</f>
        <v>132</v>
      </c>
      <c r="N253" s="28">
        <f t="shared" si="39"/>
        <v>0.82213438735177868</v>
      </c>
      <c r="O253" s="4">
        <f t="shared" si="54"/>
        <v>42</v>
      </c>
      <c r="P253" s="4">
        <f t="shared" si="55"/>
        <v>4.7E-2</v>
      </c>
      <c r="Q253" s="4">
        <f t="shared" si="40"/>
        <v>42.046999999999997</v>
      </c>
      <c r="R253" s="4">
        <f t="shared" si="56"/>
        <v>42</v>
      </c>
      <c r="S253" s="4" t="str">
        <f t="shared" si="41"/>
        <v>Round Rock Honda</v>
      </c>
    </row>
    <row r="254" spans="1:19" ht="15" hidden="1" x14ac:dyDescent="0.2">
      <c r="A254" s="4" t="s">
        <v>70</v>
      </c>
      <c r="C254" s="4" t="s">
        <v>67</v>
      </c>
      <c r="D254" s="4" t="str">
        <f>A254&amp;"-"&amp;COUNTIF(A$206:A254,A254)</f>
        <v>Hyundai-2</v>
      </c>
      <c r="E254" s="4" t="str">
        <f>C254&amp;"-"&amp;COUNTIF(C$206:C254,C254)</f>
        <v>Texas-9</v>
      </c>
      <c r="F254" s="5" t="s">
        <v>48</v>
      </c>
      <c r="G254" s="5">
        <f>WORKSHEET!D52</f>
        <v>16</v>
      </c>
      <c r="H254" s="5">
        <f>WORKSHEET!E52</f>
        <v>352</v>
      </c>
      <c r="I254" s="5">
        <f>WORKSHEET!F52</f>
        <v>269</v>
      </c>
      <c r="J254" s="5">
        <f>WORKSHEET!G52</f>
        <v>121</v>
      </c>
      <c r="K254" s="5">
        <f>WORKSHEET!H52</f>
        <v>203</v>
      </c>
      <c r="L254" s="5">
        <f>WORKSHEET!I52</f>
        <v>93</v>
      </c>
      <c r="N254" s="28">
        <f t="shared" si="39"/>
        <v>0.76420454545454541</v>
      </c>
      <c r="O254" s="4">
        <f t="shared" si="54"/>
        <v>46</v>
      </c>
      <c r="P254" s="4">
        <f t="shared" si="55"/>
        <v>4.8000000000000001E-2</v>
      </c>
      <c r="Q254" s="4">
        <f t="shared" si="40"/>
        <v>46.048000000000002</v>
      </c>
      <c r="R254" s="4">
        <f t="shared" si="56"/>
        <v>46</v>
      </c>
      <c r="S254" s="4" t="str">
        <f t="shared" si="41"/>
        <v>Round Rock Hyundai</v>
      </c>
    </row>
    <row r="255" spans="1:19" ht="15" hidden="1" x14ac:dyDescent="0.2">
      <c r="A255" s="4" t="s">
        <v>72</v>
      </c>
      <c r="C255" s="4" t="s">
        <v>67</v>
      </c>
      <c r="D255" s="4" t="str">
        <f>A255&amp;"-"&amp;COUNTIF(A$206:A255,A255)</f>
        <v>Toyota-2</v>
      </c>
      <c r="E255" s="4" t="str">
        <f>C255&amp;"-"&amp;COUNTIF(C$206:C255,C255)</f>
        <v>Texas-10</v>
      </c>
      <c r="F255" s="5" t="s">
        <v>49</v>
      </c>
      <c r="G255" s="5">
        <f>WORKSHEET!D53</f>
        <v>35</v>
      </c>
      <c r="H255" s="5">
        <f>WORKSHEET!E53</f>
        <v>770</v>
      </c>
      <c r="I255" s="5">
        <f>WORKSHEET!F53</f>
        <v>949</v>
      </c>
      <c r="J255" s="5">
        <f>WORKSHEET!G53</f>
        <v>392</v>
      </c>
      <c r="K255" s="5">
        <f>WORKSHEET!H53</f>
        <v>630</v>
      </c>
      <c r="L255" s="5">
        <f>WORKSHEET!I53</f>
        <v>219</v>
      </c>
      <c r="N255" s="28">
        <f t="shared" si="39"/>
        <v>1.2324675324675325</v>
      </c>
      <c r="O255" s="4">
        <f t="shared" si="54"/>
        <v>13</v>
      </c>
      <c r="P255" s="4">
        <f t="shared" si="55"/>
        <v>4.9000000000000002E-2</v>
      </c>
      <c r="Q255" s="4">
        <f t="shared" si="40"/>
        <v>13.048999999999999</v>
      </c>
      <c r="R255" s="4">
        <f t="shared" si="56"/>
        <v>13</v>
      </c>
      <c r="S255" s="4" t="str">
        <f t="shared" si="41"/>
        <v>Round Rock Toyota</v>
      </c>
    </row>
    <row r="256" spans="1:19" ht="15" hidden="1" x14ac:dyDescent="0.2">
      <c r="A256" s="4" t="s">
        <v>78</v>
      </c>
      <c r="C256" s="4" t="s">
        <v>60</v>
      </c>
      <c r="D256" s="4" t="str">
        <f>A256&amp;"-"&amp;COUNTIF(A$206:A256,A256)</f>
        <v>Ferrari-1</v>
      </c>
      <c r="E256" s="4" t="str">
        <f>C256&amp;"-"&amp;COUNTIF(C$206:C256,C256)</f>
        <v>Arizona-15</v>
      </c>
      <c r="F256" s="5" t="s">
        <v>50</v>
      </c>
      <c r="G256" s="5">
        <f>WORKSHEET!D54</f>
        <v>6</v>
      </c>
      <c r="H256" s="5">
        <f>WORKSHEET!E54</f>
        <v>132</v>
      </c>
      <c r="I256" s="5">
        <f>WORKSHEET!F54</f>
        <v>68</v>
      </c>
      <c r="J256" s="5">
        <f>WORKSHEET!G54</f>
        <v>47</v>
      </c>
      <c r="K256" s="5">
        <f>WORKSHEET!H54</f>
        <v>66</v>
      </c>
      <c r="L256" s="5">
        <f>WORKSHEET!I54</f>
        <v>23</v>
      </c>
      <c r="N256" s="28">
        <f t="shared" si="39"/>
        <v>0.51515151515151514</v>
      </c>
      <c r="O256" s="4">
        <f t="shared" si="54"/>
        <v>57</v>
      </c>
      <c r="P256" s="4">
        <f t="shared" si="55"/>
        <v>0.05</v>
      </c>
      <c r="Q256" s="4">
        <f t="shared" si="40"/>
        <v>57.05</v>
      </c>
      <c r="R256" s="4">
        <f t="shared" si="56"/>
        <v>57</v>
      </c>
      <c r="S256" s="4" t="str">
        <f t="shared" si="41"/>
        <v>Scottsdale Ferrari Maserati</v>
      </c>
    </row>
    <row r="257" spans="1:19" ht="15" hidden="1" x14ac:dyDescent="0.2">
      <c r="A257" s="4" t="s">
        <v>79</v>
      </c>
      <c r="C257" s="4" t="s">
        <v>63</v>
      </c>
      <c r="D257" s="4" t="str">
        <f>A257&amp;"-"&amp;COUNTIF(A$206:A257,A257)</f>
        <v>Subaru-1</v>
      </c>
      <c r="E257" s="4" t="str">
        <f>C257&amp;"-"&amp;COUNTIF(C$206:C257,C257)</f>
        <v>Orange County-8</v>
      </c>
      <c r="F257" s="5" t="s">
        <v>51</v>
      </c>
      <c r="G257" s="5">
        <f>WORKSHEET!D55</f>
        <v>11</v>
      </c>
      <c r="H257" s="5">
        <f>WORKSHEET!E55</f>
        <v>242</v>
      </c>
      <c r="I257" s="5">
        <f>WORKSHEET!F55</f>
        <v>220</v>
      </c>
      <c r="J257" s="5">
        <f>WORKSHEET!G55</f>
        <v>162</v>
      </c>
      <c r="K257" s="5">
        <f>WORKSHEET!H55</f>
        <v>184</v>
      </c>
      <c r="L257" s="5">
        <f>WORKSHEET!I55</f>
        <v>117</v>
      </c>
      <c r="N257" s="28">
        <f t="shared" si="39"/>
        <v>0.90909090909090906</v>
      </c>
      <c r="O257" s="4">
        <f t="shared" si="54"/>
        <v>37</v>
      </c>
      <c r="P257" s="4">
        <f t="shared" si="55"/>
        <v>5.0999999999999997E-2</v>
      </c>
      <c r="Q257" s="4">
        <f t="shared" si="40"/>
        <v>37.051000000000002</v>
      </c>
      <c r="R257" s="4">
        <f t="shared" si="56"/>
        <v>37</v>
      </c>
      <c r="S257" s="4" t="str">
        <f t="shared" si="41"/>
        <v>Subaru Orange Coast</v>
      </c>
    </row>
    <row r="258" spans="1:19" ht="15" hidden="1" x14ac:dyDescent="0.2">
      <c r="A258" s="4" t="s">
        <v>68</v>
      </c>
      <c r="C258" s="4" t="s">
        <v>60</v>
      </c>
      <c r="D258" s="4" t="str">
        <f>A258&amp;"-"&amp;COUNTIF(A$206:A258,A258)</f>
        <v>Honda-6</v>
      </c>
      <c r="E258" s="4" t="str">
        <f>C258&amp;"-"&amp;COUNTIF(C$206:C258,C258)</f>
        <v>Arizona-16</v>
      </c>
      <c r="F258" s="5" t="s">
        <v>52</v>
      </c>
      <c r="G258" s="5">
        <f>WORKSHEET!D56</f>
        <v>24</v>
      </c>
      <c r="H258" s="5">
        <f>WORKSHEET!E56</f>
        <v>528</v>
      </c>
      <c r="I258" s="5">
        <f>WORKSHEET!F56</f>
        <v>547</v>
      </c>
      <c r="J258" s="5">
        <f>WORKSHEET!G56</f>
        <v>336</v>
      </c>
      <c r="K258" s="5">
        <f>WORKSHEET!H56</f>
        <v>389</v>
      </c>
      <c r="L258" s="5">
        <f>WORKSHEET!I56</f>
        <v>211</v>
      </c>
      <c r="N258" s="28">
        <f t="shared" si="39"/>
        <v>1.0359848484848484</v>
      </c>
      <c r="O258" s="4">
        <f t="shared" si="54"/>
        <v>24</v>
      </c>
      <c r="P258" s="4">
        <f t="shared" si="55"/>
        <v>5.1999999999999998E-2</v>
      </c>
      <c r="Q258" s="4">
        <f t="shared" si="40"/>
        <v>24.052</v>
      </c>
      <c r="R258" s="4">
        <f t="shared" si="56"/>
        <v>24</v>
      </c>
      <c r="S258" s="4" t="str">
        <f t="shared" si="41"/>
        <v>Tempe Honda</v>
      </c>
    </row>
    <row r="259" spans="1:19" ht="15" hidden="1" x14ac:dyDescent="0.2">
      <c r="A259" s="4" t="s">
        <v>72</v>
      </c>
      <c r="C259" s="4" t="s">
        <v>64</v>
      </c>
      <c r="D259" s="4" t="str">
        <f>A259&amp;"-"&amp;COUNTIF(A$206:A259,A259)</f>
        <v>Toyota-3</v>
      </c>
      <c r="E259" s="4" t="str">
        <f>C259&amp;"-"&amp;COUNTIF(C$206:C259,C259)</f>
        <v>Northern California-8</v>
      </c>
      <c r="F259" s="5" t="s">
        <v>53</v>
      </c>
      <c r="G259" s="5">
        <f>WORKSHEET!D57</f>
        <v>20</v>
      </c>
      <c r="H259" s="5">
        <f>WORKSHEET!E57</f>
        <v>440</v>
      </c>
      <c r="I259" s="5">
        <f>WORKSHEET!F57</f>
        <v>380</v>
      </c>
      <c r="J259" s="5">
        <f>WORKSHEET!G57</f>
        <v>160</v>
      </c>
      <c r="K259" s="5">
        <f>WORKSHEET!H57</f>
        <v>249</v>
      </c>
      <c r="L259" s="5">
        <f>WORKSHEET!I57</f>
        <v>109</v>
      </c>
      <c r="N259" s="28">
        <f t="shared" si="39"/>
        <v>0.86363636363636365</v>
      </c>
      <c r="O259" s="4">
        <f t="shared" si="54"/>
        <v>38</v>
      </c>
      <c r="P259" s="4">
        <f t="shared" si="55"/>
        <v>5.2999999999999999E-2</v>
      </c>
      <c r="Q259" s="4">
        <f t="shared" si="40"/>
        <v>38.052999999999997</v>
      </c>
      <c r="R259" s="4">
        <f t="shared" si="56"/>
        <v>39</v>
      </c>
      <c r="S259" s="4" t="str">
        <f t="shared" si="41"/>
        <v>Toyota of Clovis</v>
      </c>
    </row>
    <row r="260" spans="1:19" ht="15" hidden="1" x14ac:dyDescent="0.2">
      <c r="A260" s="4" t="s">
        <v>72</v>
      </c>
      <c r="C260" s="4" t="s">
        <v>67</v>
      </c>
      <c r="D260" s="4" t="str">
        <f>A260&amp;"-"&amp;COUNTIF(A$206:A260,A260)</f>
        <v>Toyota-4</v>
      </c>
      <c r="E260" s="4" t="str">
        <f>C260&amp;"-"&amp;COUNTIF(C$206:C260,C260)</f>
        <v>Texas-11</v>
      </c>
      <c r="F260" s="5" t="s">
        <v>54</v>
      </c>
      <c r="G260" s="5">
        <f>WORKSHEET!D58</f>
        <v>30</v>
      </c>
      <c r="H260" s="5">
        <f>WORKSHEET!E58</f>
        <v>660</v>
      </c>
      <c r="I260" s="5">
        <f>WORKSHEET!F58</f>
        <v>1046</v>
      </c>
      <c r="J260" s="5">
        <f>WORKSHEET!G58</f>
        <v>122</v>
      </c>
      <c r="K260" s="5">
        <f>WORKSHEET!H58</f>
        <v>508</v>
      </c>
      <c r="L260" s="5">
        <f>WORKSHEET!I58</f>
        <v>252</v>
      </c>
      <c r="N260" s="28">
        <f t="shared" si="39"/>
        <v>1.584848484848485</v>
      </c>
      <c r="O260" s="4">
        <f t="shared" si="54"/>
        <v>3</v>
      </c>
      <c r="P260" s="4">
        <f t="shared" si="55"/>
        <v>5.3999999999999999E-2</v>
      </c>
      <c r="Q260" s="4">
        <f t="shared" si="40"/>
        <v>3.0539999999999998</v>
      </c>
      <c r="R260" s="4">
        <f t="shared" si="56"/>
        <v>3</v>
      </c>
      <c r="S260" s="4" t="str">
        <f t="shared" si="41"/>
        <v>Toyota of Pharr</v>
      </c>
    </row>
    <row r="261" spans="1:19" ht="15" hidden="1" x14ac:dyDescent="0.2">
      <c r="A261" s="4" t="s">
        <v>72</v>
      </c>
      <c r="C261" s="4" t="s">
        <v>60</v>
      </c>
      <c r="D261" s="4" t="str">
        <f>A261&amp;"-"&amp;COUNTIF(A$206:A261,A261)</f>
        <v>Toyota-5</v>
      </c>
      <c r="E261" s="4" t="str">
        <f>C261&amp;"-"&amp;COUNTIF(C$206:C261,C261)</f>
        <v>Arizona-17</v>
      </c>
      <c r="F261" s="5" t="s">
        <v>55</v>
      </c>
      <c r="G261" s="5">
        <f>WORKSHEET!D59</f>
        <v>17</v>
      </c>
      <c r="H261" s="5">
        <f>WORKSHEET!E59</f>
        <v>374</v>
      </c>
      <c r="I261" s="5">
        <f>WORKSHEET!F59</f>
        <v>360</v>
      </c>
      <c r="J261" s="5">
        <f>WORKSHEET!G59</f>
        <v>307</v>
      </c>
      <c r="K261" s="5">
        <f>WORKSHEET!H59</f>
        <v>264</v>
      </c>
      <c r="L261" s="5">
        <f>WORKSHEET!I59</f>
        <v>148</v>
      </c>
      <c r="N261" s="28">
        <f t="shared" si="39"/>
        <v>0.96256684491978606</v>
      </c>
      <c r="O261" s="4">
        <f t="shared" si="54"/>
        <v>30</v>
      </c>
      <c r="P261" s="4">
        <f t="shared" si="55"/>
        <v>5.5E-2</v>
      </c>
      <c r="Q261" s="4">
        <f t="shared" si="40"/>
        <v>30.055</v>
      </c>
      <c r="R261" s="4">
        <f t="shared" si="56"/>
        <v>30</v>
      </c>
      <c r="S261" s="4" t="str">
        <f t="shared" si="41"/>
        <v>Toyota of Surprise</v>
      </c>
    </row>
    <row r="262" spans="1:19" ht="15" hidden="1" x14ac:dyDescent="0.2">
      <c r="A262" s="4" t="s">
        <v>80</v>
      </c>
      <c r="C262" s="4" t="s">
        <v>60</v>
      </c>
      <c r="D262" s="4" t="str">
        <f>A262&amp;"-"&amp;COUNTIF(A$206:A262,A262)</f>
        <v>Volkswagen-1</v>
      </c>
      <c r="E262" s="4" t="str">
        <f>C262&amp;"-"&amp;COUNTIF(C$206:C262,C262)</f>
        <v>Arizona-18</v>
      </c>
      <c r="F262" s="5" t="s">
        <v>56</v>
      </c>
      <c r="G262" s="5">
        <f>WORKSHEET!D60</f>
        <v>6</v>
      </c>
      <c r="H262" s="5">
        <f>WORKSHEET!E60</f>
        <v>132</v>
      </c>
      <c r="I262" s="5">
        <f>WORKSHEET!F60</f>
        <v>98</v>
      </c>
      <c r="J262" s="5">
        <f>WORKSHEET!G60</f>
        <v>70</v>
      </c>
      <c r="K262" s="5">
        <f>WORKSHEET!H60</f>
        <v>75</v>
      </c>
      <c r="L262" s="5">
        <f>WORKSHEET!I60</f>
        <v>40</v>
      </c>
      <c r="N262" s="28">
        <f t="shared" si="39"/>
        <v>0.74242424242424243</v>
      </c>
      <c r="O262" s="4">
        <f t="shared" si="54"/>
        <v>49</v>
      </c>
      <c r="P262" s="4">
        <f t="shared" si="55"/>
        <v>5.6000000000000001E-2</v>
      </c>
      <c r="Q262" s="4">
        <f t="shared" si="40"/>
        <v>49.055999999999997</v>
      </c>
      <c r="R262" s="4">
        <f t="shared" si="56"/>
        <v>49</v>
      </c>
      <c r="S262" s="4" t="str">
        <f t="shared" si="41"/>
        <v>Volkswagen North Scottsdale</v>
      </c>
    </row>
    <row r="263" spans="1:19" ht="15" hidden="1" x14ac:dyDescent="0.2">
      <c r="A263" s="4" t="s">
        <v>80</v>
      </c>
      <c r="C263" s="4" t="s">
        <v>63</v>
      </c>
      <c r="D263" s="4" t="str">
        <f>A263&amp;"-"&amp;COUNTIF(A$206:A263,A263)</f>
        <v>Volkswagen-2</v>
      </c>
      <c r="E263" s="4" t="str">
        <f>C263&amp;"-"&amp;COUNTIF(C$206:C263,C263)</f>
        <v>Orange County-9</v>
      </c>
      <c r="F263" s="5" t="s">
        <v>57</v>
      </c>
      <c r="G263" s="5">
        <f>WORKSHEET!D61</f>
        <v>8</v>
      </c>
      <c r="H263" s="5">
        <f>WORKSHEET!E61</f>
        <v>176</v>
      </c>
      <c r="I263" s="5">
        <f>WORKSHEET!F61</f>
        <v>100</v>
      </c>
      <c r="J263" s="5">
        <f>WORKSHEET!G61</f>
        <v>74</v>
      </c>
      <c r="K263" s="5">
        <f>WORKSHEET!H61</f>
        <v>71</v>
      </c>
      <c r="L263" s="5">
        <f>WORKSHEET!I61</f>
        <v>44</v>
      </c>
      <c r="N263" s="28">
        <f t="shared" si="39"/>
        <v>0.56818181818181823</v>
      </c>
      <c r="O263" s="4">
        <f t="shared" si="54"/>
        <v>56</v>
      </c>
      <c r="P263" s="4">
        <f t="shared" si="55"/>
        <v>5.7000000000000002E-2</v>
      </c>
      <c r="Q263" s="4">
        <f t="shared" si="40"/>
        <v>56.057000000000002</v>
      </c>
      <c r="R263" s="4">
        <f t="shared" si="56"/>
        <v>56</v>
      </c>
      <c r="S263" s="4" t="str">
        <f t="shared" si="41"/>
        <v>Volkswagen South Coast</v>
      </c>
    </row>
    <row r="264" spans="1:19" ht="15" hidden="1" x14ac:dyDescent="0.2">
      <c r="A264" s="6"/>
      <c r="B264" s="6"/>
      <c r="C264" s="6" t="s">
        <v>81</v>
      </c>
      <c r="D264" s="6"/>
      <c r="E264" s="6" t="str">
        <f>C264&amp;"-"&amp;COUNTIF(C$206:C264,C264)</f>
        <v>WEST-1</v>
      </c>
      <c r="F264" s="6" t="s">
        <v>60</v>
      </c>
      <c r="G264" s="7">
        <f t="shared" ref="G264:L268" si="57">SUMIFS(G$207:G$263,$C$207:$C$263,$F264)</f>
        <v>176</v>
      </c>
      <c r="H264" s="7">
        <f t="shared" si="57"/>
        <v>3872</v>
      </c>
      <c r="I264" s="7">
        <f t="shared" si="57"/>
        <v>3763</v>
      </c>
      <c r="J264" s="7">
        <f t="shared" si="57"/>
        <v>2528</v>
      </c>
      <c r="K264" s="7">
        <f t="shared" si="57"/>
        <v>2946</v>
      </c>
      <c r="L264" s="7">
        <f t="shared" si="57"/>
        <v>1415</v>
      </c>
    </row>
    <row r="265" spans="1:19" ht="15" hidden="1" x14ac:dyDescent="0.2">
      <c r="C265" s="4" t="s">
        <v>81</v>
      </c>
      <c r="E265" s="4" t="str">
        <f>C265&amp;"-"&amp;COUNTIF(C$206:C265,C265)</f>
        <v>WEST-2</v>
      </c>
      <c r="F265" s="4" t="s">
        <v>64</v>
      </c>
      <c r="G265" s="5">
        <f t="shared" si="57"/>
        <v>97</v>
      </c>
      <c r="H265" s="5">
        <f t="shared" si="57"/>
        <v>2134</v>
      </c>
      <c r="I265" s="5">
        <f t="shared" si="57"/>
        <v>2397</v>
      </c>
      <c r="J265" s="5">
        <f t="shared" si="57"/>
        <v>1399</v>
      </c>
      <c r="K265" s="5">
        <f t="shared" si="57"/>
        <v>1619</v>
      </c>
      <c r="L265" s="5">
        <f t="shared" si="57"/>
        <v>709</v>
      </c>
    </row>
    <row r="266" spans="1:19" ht="15" hidden="1" x14ac:dyDescent="0.2">
      <c r="C266" s="4" t="s">
        <v>81</v>
      </c>
      <c r="E266" s="4" t="str">
        <f>C266&amp;"-"&amp;COUNTIF(C$206:C266,C266)</f>
        <v>WEST-3</v>
      </c>
      <c r="F266" s="4" t="s">
        <v>63</v>
      </c>
      <c r="G266" s="5">
        <f t="shared" si="57"/>
        <v>85</v>
      </c>
      <c r="H266" s="5">
        <f t="shared" si="57"/>
        <v>1870</v>
      </c>
      <c r="I266" s="5">
        <f t="shared" si="57"/>
        <v>1920</v>
      </c>
      <c r="J266" s="5">
        <f t="shared" si="57"/>
        <v>1429</v>
      </c>
      <c r="K266" s="5">
        <f t="shared" si="57"/>
        <v>1513</v>
      </c>
      <c r="L266" s="5">
        <f t="shared" si="57"/>
        <v>851</v>
      </c>
    </row>
    <row r="267" spans="1:19" ht="15" hidden="1" x14ac:dyDescent="0.2">
      <c r="C267" s="4" t="s">
        <v>81</v>
      </c>
      <c r="E267" s="4" t="str">
        <f>C267&amp;"-"&amp;COUNTIF(C$206:C267,C267)</f>
        <v>WEST-4</v>
      </c>
      <c r="F267" s="4" t="s">
        <v>61</v>
      </c>
      <c r="G267" s="5">
        <f t="shared" si="57"/>
        <v>104</v>
      </c>
      <c r="H267" s="5">
        <f t="shared" si="57"/>
        <v>2288</v>
      </c>
      <c r="I267" s="5">
        <f t="shared" si="57"/>
        <v>2603</v>
      </c>
      <c r="J267" s="5">
        <f t="shared" si="57"/>
        <v>1586</v>
      </c>
      <c r="K267" s="5">
        <f t="shared" si="57"/>
        <v>1921</v>
      </c>
      <c r="L267" s="5">
        <f t="shared" si="57"/>
        <v>834</v>
      </c>
    </row>
    <row r="268" spans="1:19" ht="15" hidden="1" x14ac:dyDescent="0.2">
      <c r="C268" s="4" t="s">
        <v>81</v>
      </c>
      <c r="E268" s="4" t="str">
        <f>C268&amp;"-"&amp;COUNTIF(C$206:C268,C268)</f>
        <v>WEST-5</v>
      </c>
      <c r="F268" s="4" t="s">
        <v>67</v>
      </c>
      <c r="G268" s="5">
        <f t="shared" si="57"/>
        <v>189</v>
      </c>
      <c r="H268" s="5">
        <f t="shared" si="57"/>
        <v>4158</v>
      </c>
      <c r="I268" s="5">
        <f t="shared" si="57"/>
        <v>4743</v>
      </c>
      <c r="J268" s="5">
        <f t="shared" si="57"/>
        <v>1817</v>
      </c>
      <c r="K268" s="5">
        <f t="shared" si="57"/>
        <v>3077</v>
      </c>
      <c r="L268" s="5">
        <f t="shared" si="57"/>
        <v>1395</v>
      </c>
    </row>
    <row r="269" spans="1:19" ht="15" hidden="1" x14ac:dyDescent="0.2">
      <c r="A269" s="6"/>
      <c r="B269" s="6"/>
      <c r="C269" s="6"/>
      <c r="D269" s="6"/>
      <c r="E269" s="6"/>
      <c r="F269" s="6" t="s">
        <v>81</v>
      </c>
      <c r="G269" s="7">
        <f t="shared" ref="G269:L269" si="58">SUM(G$207:G$263)</f>
        <v>651</v>
      </c>
      <c r="H269" s="7">
        <f t="shared" si="58"/>
        <v>14322</v>
      </c>
      <c r="I269" s="7">
        <f t="shared" si="58"/>
        <v>15426</v>
      </c>
      <c r="J269" s="7">
        <f t="shared" si="58"/>
        <v>8759</v>
      </c>
      <c r="K269" s="7">
        <f t="shared" si="58"/>
        <v>11076</v>
      </c>
      <c r="L269" s="7">
        <f t="shared" si="58"/>
        <v>5204</v>
      </c>
    </row>
    <row r="270" spans="1:19" ht="15" hidden="1" x14ac:dyDescent="0.2"/>
    <row r="271" spans="1:19" ht="15" hidden="1" x14ac:dyDescent="0.2"/>
    <row r="272" spans="1:19" ht="15" hidden="1" x14ac:dyDescent="0.2"/>
    <row r="273" spans="3:3" ht="15" hidden="1" x14ac:dyDescent="0.2"/>
    <row r="274" spans="3:3" ht="15" hidden="1" x14ac:dyDescent="0.2"/>
    <row r="275" spans="3:3" ht="15" hidden="1" x14ac:dyDescent="0.2"/>
    <row r="276" spans="3:3" ht="15" hidden="1" x14ac:dyDescent="0.2"/>
    <row r="277" spans="3:3" ht="10" customHeight="1" x14ac:dyDescent="0.2">
      <c r="C277" s="29"/>
    </row>
  </sheetData>
  <sortState xmlns:xlrd2="http://schemas.microsoft.com/office/spreadsheetml/2017/richdata2" ref="F207:F263">
    <sortCondition ref="F207:F263"/>
  </sortState>
  <mergeCells count="15">
    <mergeCell ref="C4:C9"/>
    <mergeCell ref="F4:G7"/>
    <mergeCell ref="F9:G9"/>
    <mergeCell ref="H4:I7"/>
    <mergeCell ref="J4:K7"/>
    <mergeCell ref="L4:M7"/>
    <mergeCell ref="D7:E9"/>
    <mergeCell ref="H9:I9"/>
    <mergeCell ref="J9:K9"/>
    <mergeCell ref="L9:M9"/>
    <mergeCell ref="F8:G8"/>
    <mergeCell ref="H8:I8"/>
    <mergeCell ref="J8:K8"/>
    <mergeCell ref="L8:M8"/>
    <mergeCell ref="D5:E6"/>
  </mergeCells>
  <conditionalFormatting sqref="C21:M34 D34:M76 C77:M77 C14:M19 C21:C76">
    <cfRule type="expression" dxfId="0" priority="2">
      <formula>$C14=""</formula>
    </cfRule>
  </conditionalFormatting>
  <conditionalFormatting sqref="G21:G7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scale="41" orientation="portrait" horizontalDpi="0" verticalDpi="0"/>
  <ignoredErrors>
    <ignoredError sqref="G10:L10 J21:L76 G19:K19 K16 K15 K14 K17 J16 J18:L18 J17 L17 J14 L14 J15 L15 L16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FB340-32F3-8347-B5A2-D81D168CADA7}">
  <sheetPr>
    <tabColor rgb="FFFFFF00"/>
  </sheetPr>
  <dimension ref="A1:O80"/>
  <sheetViews>
    <sheetView showGridLines="0" topLeftCell="C29" workbookViewId="0">
      <selection activeCell="C5" sqref="A5:XFD61"/>
    </sheetView>
  </sheetViews>
  <sheetFormatPr baseColWidth="10" defaultColWidth="11.5" defaultRowHeight="16" x14ac:dyDescent="0.2"/>
  <cols>
    <col min="1" max="1" width="11.5" hidden="1" customWidth="1"/>
    <col min="2" max="2" width="37.1640625" hidden="1" customWidth="1"/>
    <col min="3" max="3" width="32.83203125" style="1" customWidth="1"/>
    <col min="4" max="9" width="15.83203125" style="3" customWidth="1"/>
    <col min="10" max="10" width="11.5" customWidth="1"/>
    <col min="11" max="14" width="10.83203125" customWidth="1"/>
    <col min="15" max="15" width="15.5" hidden="1" customWidth="1"/>
  </cols>
  <sheetData>
    <row r="1" spans="1:15" ht="20" x14ac:dyDescent="0.2">
      <c r="C1" s="36" t="s">
        <v>117</v>
      </c>
    </row>
    <row r="2" spans="1:15" x14ac:dyDescent="0.2">
      <c r="C2" s="37" t="s">
        <v>118</v>
      </c>
    </row>
    <row r="3" spans="1:15" ht="15" customHeight="1" x14ac:dyDescent="0.2"/>
    <row r="4" spans="1:15" ht="32" customHeight="1" x14ac:dyDescent="0.2">
      <c r="C4" s="38" t="s">
        <v>0</v>
      </c>
      <c r="D4" s="39" t="s">
        <v>1</v>
      </c>
      <c r="E4" s="40" t="s">
        <v>2</v>
      </c>
      <c r="F4" s="41" t="s">
        <v>3</v>
      </c>
      <c r="G4" s="40" t="s">
        <v>4</v>
      </c>
      <c r="H4" s="40" t="s">
        <v>5</v>
      </c>
      <c r="I4" s="40" t="s">
        <v>6</v>
      </c>
      <c r="O4" t="s">
        <v>7</v>
      </c>
    </row>
    <row r="5" spans="1:15" x14ac:dyDescent="0.2">
      <c r="A5">
        <v>1</v>
      </c>
      <c r="B5" t="s">
        <v>8</v>
      </c>
      <c r="C5" s="42" t="s">
        <v>8</v>
      </c>
      <c r="D5" s="43">
        <v>7</v>
      </c>
      <c r="E5" s="5">
        <v>154</v>
      </c>
      <c r="F5" s="51">
        <v>120</v>
      </c>
      <c r="G5" s="5">
        <v>90</v>
      </c>
      <c r="H5" s="5">
        <v>87</v>
      </c>
      <c r="I5" s="5">
        <v>46</v>
      </c>
    </row>
    <row r="6" spans="1:15" x14ac:dyDescent="0.2">
      <c r="A6">
        <v>2</v>
      </c>
      <c r="B6" t="s">
        <v>9</v>
      </c>
      <c r="C6" s="42" t="s">
        <v>9</v>
      </c>
      <c r="D6" s="43">
        <v>4</v>
      </c>
      <c r="E6" s="5">
        <v>88</v>
      </c>
      <c r="F6" s="51">
        <v>86</v>
      </c>
      <c r="G6" s="5">
        <v>81</v>
      </c>
      <c r="H6" s="5">
        <v>62</v>
      </c>
      <c r="I6" s="5">
        <v>32</v>
      </c>
    </row>
    <row r="7" spans="1:15" x14ac:dyDescent="0.2">
      <c r="A7">
        <v>3</v>
      </c>
      <c r="B7" t="s">
        <v>10</v>
      </c>
      <c r="C7" s="42" t="s">
        <v>10</v>
      </c>
      <c r="D7" s="43">
        <v>7</v>
      </c>
      <c r="E7" s="5">
        <v>154</v>
      </c>
      <c r="F7" s="51">
        <v>185</v>
      </c>
      <c r="G7" s="5">
        <v>162</v>
      </c>
      <c r="H7" s="5">
        <v>158</v>
      </c>
      <c r="I7" s="5">
        <v>74</v>
      </c>
    </row>
    <row r="8" spans="1:15" x14ac:dyDescent="0.2">
      <c r="A8">
        <v>4</v>
      </c>
      <c r="B8" t="s">
        <v>11</v>
      </c>
      <c r="C8" s="42" t="s">
        <v>11</v>
      </c>
      <c r="D8" s="43">
        <v>5</v>
      </c>
      <c r="E8" s="5">
        <v>110</v>
      </c>
      <c r="F8" s="51">
        <v>65</v>
      </c>
      <c r="G8" s="5">
        <v>14</v>
      </c>
      <c r="H8" s="5">
        <v>52</v>
      </c>
      <c r="I8" s="5">
        <v>33</v>
      </c>
    </row>
    <row r="9" spans="1:15" x14ac:dyDescent="0.2">
      <c r="A9">
        <v>5</v>
      </c>
      <c r="B9" t="s">
        <v>110</v>
      </c>
      <c r="C9" s="42" t="s">
        <v>12</v>
      </c>
      <c r="D9" s="43">
        <v>5</v>
      </c>
      <c r="E9" s="5">
        <v>110</v>
      </c>
      <c r="F9" s="51">
        <v>104</v>
      </c>
      <c r="G9" s="5">
        <v>71</v>
      </c>
      <c r="H9" s="5">
        <v>70</v>
      </c>
      <c r="I9" s="5">
        <v>33</v>
      </c>
    </row>
    <row r="10" spans="1:15" x14ac:dyDescent="0.2">
      <c r="A10">
        <v>6</v>
      </c>
      <c r="B10" t="s">
        <v>13</v>
      </c>
      <c r="C10" s="42" t="s">
        <v>13</v>
      </c>
      <c r="D10" s="43">
        <v>10</v>
      </c>
      <c r="E10" s="5">
        <v>220</v>
      </c>
      <c r="F10" s="51">
        <v>190</v>
      </c>
      <c r="G10" s="5">
        <v>108</v>
      </c>
      <c r="H10" s="5">
        <v>160</v>
      </c>
      <c r="I10" s="5">
        <v>73</v>
      </c>
    </row>
    <row r="11" spans="1:15" x14ac:dyDescent="0.2">
      <c r="A11">
        <v>7</v>
      </c>
      <c r="B11" t="s">
        <v>108</v>
      </c>
      <c r="C11" s="42" t="s">
        <v>108</v>
      </c>
      <c r="D11" s="43">
        <v>12</v>
      </c>
      <c r="E11" s="5">
        <v>264</v>
      </c>
      <c r="F11" s="51">
        <v>310</v>
      </c>
      <c r="G11" s="5">
        <v>146</v>
      </c>
      <c r="H11" s="5">
        <v>215</v>
      </c>
      <c r="I11" s="5">
        <v>97</v>
      </c>
    </row>
    <row r="12" spans="1:15" x14ac:dyDescent="0.2">
      <c r="A12">
        <v>8</v>
      </c>
      <c r="B12" t="s">
        <v>14</v>
      </c>
      <c r="C12" s="42" t="s">
        <v>14</v>
      </c>
      <c r="D12" s="43">
        <v>6</v>
      </c>
      <c r="E12" s="5">
        <v>132</v>
      </c>
      <c r="F12" s="51">
        <v>137</v>
      </c>
      <c r="G12" s="5">
        <v>97</v>
      </c>
      <c r="H12" s="5">
        <v>104</v>
      </c>
      <c r="I12" s="5">
        <v>48</v>
      </c>
    </row>
    <row r="13" spans="1:15" x14ac:dyDescent="0.2">
      <c r="A13">
        <v>9</v>
      </c>
      <c r="B13" t="s">
        <v>15</v>
      </c>
      <c r="C13" s="42" t="s">
        <v>15</v>
      </c>
      <c r="D13" s="43">
        <v>4</v>
      </c>
      <c r="E13" s="5">
        <v>88</v>
      </c>
      <c r="F13" s="51">
        <v>115</v>
      </c>
      <c r="G13" s="5">
        <v>29</v>
      </c>
      <c r="H13" s="5">
        <v>94</v>
      </c>
      <c r="I13" s="5">
        <v>14</v>
      </c>
    </row>
    <row r="14" spans="1:15" x14ac:dyDescent="0.2">
      <c r="A14">
        <v>10</v>
      </c>
      <c r="B14" t="s">
        <v>16</v>
      </c>
      <c r="C14" s="42" t="s">
        <v>16</v>
      </c>
      <c r="D14" s="43">
        <v>24</v>
      </c>
      <c r="E14" s="5">
        <v>528</v>
      </c>
      <c r="F14" s="51">
        <v>582</v>
      </c>
      <c r="G14" s="5">
        <v>279</v>
      </c>
      <c r="H14" s="5">
        <v>432</v>
      </c>
      <c r="I14" s="5">
        <v>228</v>
      </c>
    </row>
    <row r="15" spans="1:15" x14ac:dyDescent="0.2">
      <c r="A15">
        <v>11</v>
      </c>
      <c r="B15" t="s">
        <v>17</v>
      </c>
      <c r="C15" s="42" t="s">
        <v>17</v>
      </c>
      <c r="D15" s="43">
        <v>24</v>
      </c>
      <c r="E15" s="5">
        <v>528</v>
      </c>
      <c r="F15" s="51">
        <v>515</v>
      </c>
      <c r="G15" s="5">
        <v>266</v>
      </c>
      <c r="H15" s="5">
        <v>410</v>
      </c>
      <c r="I15" s="5">
        <v>160</v>
      </c>
    </row>
    <row r="16" spans="1:15" x14ac:dyDescent="0.2">
      <c r="A16">
        <v>12</v>
      </c>
      <c r="B16" t="s">
        <v>111</v>
      </c>
      <c r="C16" s="52" t="s">
        <v>106</v>
      </c>
      <c r="D16" s="53">
        <v>8</v>
      </c>
      <c r="E16" s="54">
        <v>176</v>
      </c>
      <c r="F16" s="55">
        <v>131</v>
      </c>
      <c r="G16" s="56">
        <v>73</v>
      </c>
      <c r="H16" s="56">
        <v>93</v>
      </c>
      <c r="I16" s="56">
        <v>49</v>
      </c>
    </row>
    <row r="17" spans="1:9" x14ac:dyDescent="0.2">
      <c r="A17">
        <v>13</v>
      </c>
      <c r="B17" t="s">
        <v>18</v>
      </c>
      <c r="C17" s="42" t="s">
        <v>18</v>
      </c>
      <c r="D17" s="43">
        <v>18</v>
      </c>
      <c r="E17" s="5">
        <v>396</v>
      </c>
      <c r="F17" s="51">
        <v>406</v>
      </c>
      <c r="G17" s="5">
        <v>374</v>
      </c>
      <c r="H17" s="5">
        <v>325</v>
      </c>
      <c r="I17" s="5">
        <v>202</v>
      </c>
    </row>
    <row r="18" spans="1:9" x14ac:dyDescent="0.2">
      <c r="A18">
        <v>14</v>
      </c>
      <c r="B18" t="s">
        <v>19</v>
      </c>
      <c r="C18" s="42" t="s">
        <v>19</v>
      </c>
      <c r="D18" s="43">
        <v>21</v>
      </c>
      <c r="E18" s="5">
        <v>462</v>
      </c>
      <c r="F18" s="51">
        <v>442</v>
      </c>
      <c r="G18" s="5">
        <v>260</v>
      </c>
      <c r="H18" s="5">
        <v>318</v>
      </c>
      <c r="I18" s="5">
        <v>160</v>
      </c>
    </row>
    <row r="19" spans="1:9" x14ac:dyDescent="0.2">
      <c r="A19">
        <v>15</v>
      </c>
      <c r="B19" t="s">
        <v>103</v>
      </c>
      <c r="C19" s="42" t="s">
        <v>103</v>
      </c>
      <c r="D19" s="43">
        <v>6</v>
      </c>
      <c r="E19" s="5">
        <v>132</v>
      </c>
      <c r="F19" s="51">
        <v>132</v>
      </c>
      <c r="G19" s="5">
        <v>58</v>
      </c>
      <c r="H19" s="5">
        <v>78</v>
      </c>
      <c r="I19" s="5">
        <v>40</v>
      </c>
    </row>
    <row r="20" spans="1:9" x14ac:dyDescent="0.2">
      <c r="A20">
        <v>16</v>
      </c>
      <c r="B20" t="s">
        <v>20</v>
      </c>
      <c r="C20" s="42" t="s">
        <v>20</v>
      </c>
      <c r="D20" s="43">
        <v>19</v>
      </c>
      <c r="E20" s="5">
        <v>418</v>
      </c>
      <c r="F20" s="51">
        <v>493</v>
      </c>
      <c r="G20" s="5">
        <v>158</v>
      </c>
      <c r="H20" s="5">
        <v>275</v>
      </c>
      <c r="I20" s="5">
        <v>107</v>
      </c>
    </row>
    <row r="21" spans="1:9" x14ac:dyDescent="0.2">
      <c r="A21">
        <v>17</v>
      </c>
      <c r="B21" t="s">
        <v>21</v>
      </c>
      <c r="C21" s="42" t="s">
        <v>21</v>
      </c>
      <c r="D21" s="43">
        <v>26</v>
      </c>
      <c r="E21" s="5">
        <v>572</v>
      </c>
      <c r="F21" s="51">
        <v>733</v>
      </c>
      <c r="G21" s="5">
        <v>507</v>
      </c>
      <c r="H21" s="5">
        <v>579</v>
      </c>
      <c r="I21" s="5">
        <v>313</v>
      </c>
    </row>
    <row r="22" spans="1:9" x14ac:dyDescent="0.2">
      <c r="A22">
        <v>18</v>
      </c>
      <c r="B22" t="s">
        <v>22</v>
      </c>
      <c r="C22" s="42" t="s">
        <v>22</v>
      </c>
      <c r="D22" s="43">
        <v>4</v>
      </c>
      <c r="E22" s="5">
        <v>88</v>
      </c>
      <c r="F22" s="51">
        <v>83</v>
      </c>
      <c r="G22" s="5">
        <v>67</v>
      </c>
      <c r="H22" s="5">
        <v>74</v>
      </c>
      <c r="I22" s="5">
        <v>47</v>
      </c>
    </row>
    <row r="23" spans="1:9" x14ac:dyDescent="0.2">
      <c r="A23">
        <v>19</v>
      </c>
      <c r="B23" t="s">
        <v>107</v>
      </c>
      <c r="C23" s="44" t="s">
        <v>107</v>
      </c>
      <c r="D23" s="43">
        <v>7</v>
      </c>
      <c r="E23" s="5">
        <v>154</v>
      </c>
      <c r="F23" s="51">
        <v>92</v>
      </c>
      <c r="G23" s="5">
        <v>58</v>
      </c>
      <c r="H23" s="5">
        <v>77</v>
      </c>
      <c r="I23" s="5">
        <v>36</v>
      </c>
    </row>
    <row r="24" spans="1:9" x14ac:dyDescent="0.2">
      <c r="A24">
        <v>20</v>
      </c>
      <c r="B24" t="s">
        <v>23</v>
      </c>
      <c r="C24" s="42" t="s">
        <v>23</v>
      </c>
      <c r="D24" s="43">
        <v>13</v>
      </c>
      <c r="E24" s="5">
        <v>286</v>
      </c>
      <c r="F24" s="51">
        <v>312</v>
      </c>
      <c r="G24" s="5">
        <v>130</v>
      </c>
      <c r="H24" s="5">
        <v>244</v>
      </c>
      <c r="I24" s="5">
        <v>106</v>
      </c>
    </row>
    <row r="25" spans="1:9" x14ac:dyDescent="0.2">
      <c r="A25">
        <v>21</v>
      </c>
      <c r="B25" t="s">
        <v>24</v>
      </c>
      <c r="C25" s="42" t="s">
        <v>24</v>
      </c>
      <c r="D25" s="43">
        <v>16</v>
      </c>
      <c r="E25" s="5">
        <v>352</v>
      </c>
      <c r="F25" s="51">
        <v>281</v>
      </c>
      <c r="G25" s="5">
        <v>170</v>
      </c>
      <c r="H25" s="5">
        <v>170</v>
      </c>
      <c r="I25" s="5">
        <v>85</v>
      </c>
    </row>
    <row r="26" spans="1:9" x14ac:dyDescent="0.2">
      <c r="A26">
        <v>22</v>
      </c>
      <c r="B26" t="s">
        <v>25</v>
      </c>
      <c r="C26" s="42" t="s">
        <v>25</v>
      </c>
      <c r="D26" s="43">
        <v>9</v>
      </c>
      <c r="E26" s="5">
        <v>198</v>
      </c>
      <c r="F26" s="51">
        <v>164</v>
      </c>
      <c r="G26" s="5">
        <v>121</v>
      </c>
      <c r="H26" s="5">
        <v>126</v>
      </c>
      <c r="I26" s="5">
        <v>79</v>
      </c>
    </row>
    <row r="27" spans="1:9" x14ac:dyDescent="0.2">
      <c r="A27">
        <v>23</v>
      </c>
      <c r="B27" t="s">
        <v>26</v>
      </c>
      <c r="C27" s="42" t="s">
        <v>26</v>
      </c>
      <c r="D27" s="43">
        <v>13</v>
      </c>
      <c r="E27" s="5">
        <v>286</v>
      </c>
      <c r="F27" s="51">
        <v>264</v>
      </c>
      <c r="G27" s="5">
        <v>191</v>
      </c>
      <c r="H27" s="5">
        <v>61</v>
      </c>
      <c r="I27" s="5">
        <v>63</v>
      </c>
    </row>
    <row r="28" spans="1:9" x14ac:dyDescent="0.2">
      <c r="A28">
        <v>24</v>
      </c>
      <c r="B28" t="s">
        <v>27</v>
      </c>
      <c r="C28" s="42" t="s">
        <v>27</v>
      </c>
      <c r="D28" s="43">
        <v>4</v>
      </c>
      <c r="E28" s="5">
        <v>88</v>
      </c>
      <c r="F28" s="51">
        <v>57</v>
      </c>
      <c r="G28" s="5">
        <v>29</v>
      </c>
      <c r="H28" s="5">
        <v>46</v>
      </c>
      <c r="I28" s="5">
        <v>29</v>
      </c>
    </row>
    <row r="29" spans="1:9" x14ac:dyDescent="0.2">
      <c r="A29">
        <v>25</v>
      </c>
      <c r="B29" t="s">
        <v>28</v>
      </c>
      <c r="C29" s="42" t="s">
        <v>28</v>
      </c>
      <c r="D29" s="43">
        <v>15</v>
      </c>
      <c r="E29" s="5">
        <v>330</v>
      </c>
      <c r="F29" s="51">
        <v>500</v>
      </c>
      <c r="G29" s="5">
        <v>452</v>
      </c>
      <c r="H29" s="5">
        <v>363</v>
      </c>
      <c r="I29" s="5">
        <v>133</v>
      </c>
    </row>
    <row r="30" spans="1:9" x14ac:dyDescent="0.2">
      <c r="A30">
        <v>26</v>
      </c>
      <c r="B30" t="s">
        <v>116</v>
      </c>
      <c r="C30" s="42" t="s">
        <v>116</v>
      </c>
      <c r="D30" s="43">
        <v>1</v>
      </c>
      <c r="E30" s="5">
        <v>22</v>
      </c>
      <c r="F30" s="51">
        <v>23</v>
      </c>
      <c r="G30" s="5">
        <v>15</v>
      </c>
      <c r="H30" s="5">
        <v>19</v>
      </c>
      <c r="I30" s="5">
        <v>6</v>
      </c>
    </row>
    <row r="31" spans="1:9" x14ac:dyDescent="0.2">
      <c r="A31">
        <v>27</v>
      </c>
      <c r="B31" t="s">
        <v>112</v>
      </c>
      <c r="C31" s="42" t="s">
        <v>104</v>
      </c>
      <c r="D31" s="43">
        <v>5</v>
      </c>
      <c r="E31" s="5">
        <v>110</v>
      </c>
      <c r="F31" s="51">
        <v>94</v>
      </c>
      <c r="G31" s="5">
        <v>58</v>
      </c>
      <c r="H31" s="5">
        <v>80</v>
      </c>
      <c r="I31" s="5">
        <v>47</v>
      </c>
    </row>
    <row r="32" spans="1:9" x14ac:dyDescent="0.2">
      <c r="A32">
        <v>28</v>
      </c>
      <c r="B32" t="s">
        <v>113</v>
      </c>
      <c r="C32" s="42" t="s">
        <v>105</v>
      </c>
      <c r="D32" s="43">
        <v>8</v>
      </c>
      <c r="E32" s="5">
        <v>176</v>
      </c>
      <c r="F32" s="51">
        <v>195</v>
      </c>
      <c r="G32" s="5">
        <v>169</v>
      </c>
      <c r="H32" s="5">
        <v>167</v>
      </c>
      <c r="I32" s="5">
        <v>90</v>
      </c>
    </row>
    <row r="33" spans="1:9" x14ac:dyDescent="0.2">
      <c r="A33">
        <v>29</v>
      </c>
      <c r="B33" t="s">
        <v>29</v>
      </c>
      <c r="C33" s="42" t="s">
        <v>29</v>
      </c>
      <c r="D33" s="43">
        <v>16</v>
      </c>
      <c r="E33" s="5">
        <v>352</v>
      </c>
      <c r="F33" s="51">
        <v>482</v>
      </c>
      <c r="G33" s="5">
        <v>236</v>
      </c>
      <c r="H33" s="5">
        <v>388</v>
      </c>
      <c r="I33" s="5">
        <v>190</v>
      </c>
    </row>
    <row r="34" spans="1:9" x14ac:dyDescent="0.2">
      <c r="A34">
        <v>30</v>
      </c>
      <c r="B34" t="s">
        <v>30</v>
      </c>
      <c r="C34" s="42" t="s">
        <v>30</v>
      </c>
      <c r="D34" s="43">
        <v>7</v>
      </c>
      <c r="E34" s="5">
        <v>154</v>
      </c>
      <c r="F34" s="51">
        <v>143</v>
      </c>
      <c r="G34" s="5">
        <v>141</v>
      </c>
      <c r="H34" s="5">
        <v>113</v>
      </c>
      <c r="I34" s="5">
        <v>71</v>
      </c>
    </row>
    <row r="35" spans="1:9" x14ac:dyDescent="0.2">
      <c r="A35">
        <v>31</v>
      </c>
      <c r="B35" t="s">
        <v>31</v>
      </c>
      <c r="C35" s="42" t="s">
        <v>31</v>
      </c>
      <c r="D35" s="43">
        <v>9</v>
      </c>
      <c r="E35" s="5">
        <v>198</v>
      </c>
      <c r="F35" s="51">
        <v>318</v>
      </c>
      <c r="G35" s="5">
        <v>89</v>
      </c>
      <c r="H35" s="5">
        <v>259</v>
      </c>
      <c r="I35" s="5">
        <v>111</v>
      </c>
    </row>
    <row r="36" spans="1:9" x14ac:dyDescent="0.2">
      <c r="A36">
        <v>32</v>
      </c>
      <c r="B36" t="s">
        <v>32</v>
      </c>
      <c r="C36" s="42" t="s">
        <v>32</v>
      </c>
      <c r="D36" s="43">
        <v>15</v>
      </c>
      <c r="E36" s="5">
        <v>330</v>
      </c>
      <c r="F36" s="51">
        <v>555</v>
      </c>
      <c r="G36" s="5">
        <v>304</v>
      </c>
      <c r="H36" s="5">
        <v>407</v>
      </c>
      <c r="I36" s="5">
        <v>151</v>
      </c>
    </row>
    <row r="37" spans="1:9" x14ac:dyDescent="0.2">
      <c r="A37">
        <v>33</v>
      </c>
      <c r="B37" t="s">
        <v>33</v>
      </c>
      <c r="C37" s="42" t="s">
        <v>33</v>
      </c>
      <c r="D37" s="43">
        <v>4</v>
      </c>
      <c r="E37" s="5">
        <v>88</v>
      </c>
      <c r="F37" s="51">
        <v>67</v>
      </c>
      <c r="G37" s="5">
        <v>38</v>
      </c>
      <c r="H37" s="5">
        <v>51</v>
      </c>
      <c r="I37" s="5">
        <v>24</v>
      </c>
    </row>
    <row r="38" spans="1:9" x14ac:dyDescent="0.2">
      <c r="A38">
        <v>34</v>
      </c>
      <c r="B38" t="s">
        <v>34</v>
      </c>
      <c r="C38" s="42" t="s">
        <v>34</v>
      </c>
      <c r="D38" s="43">
        <v>6</v>
      </c>
      <c r="E38" s="5">
        <v>132</v>
      </c>
      <c r="F38" s="51">
        <v>104</v>
      </c>
      <c r="G38" s="5">
        <v>52</v>
      </c>
      <c r="H38" s="5">
        <v>67</v>
      </c>
      <c r="I38" s="5">
        <v>34</v>
      </c>
    </row>
    <row r="39" spans="1:9" x14ac:dyDescent="0.2">
      <c r="A39">
        <v>35</v>
      </c>
      <c r="B39" t="s">
        <v>35</v>
      </c>
      <c r="C39" s="42" t="s">
        <v>35</v>
      </c>
      <c r="D39" s="43">
        <v>8</v>
      </c>
      <c r="E39" s="5">
        <v>176</v>
      </c>
      <c r="F39" s="51">
        <v>128</v>
      </c>
      <c r="G39" s="5">
        <v>82</v>
      </c>
      <c r="H39" s="5">
        <v>85</v>
      </c>
      <c r="I39" s="5">
        <v>46</v>
      </c>
    </row>
    <row r="40" spans="1:9" x14ac:dyDescent="0.2">
      <c r="A40">
        <v>36</v>
      </c>
      <c r="B40" t="s">
        <v>36</v>
      </c>
      <c r="C40" s="42" t="s">
        <v>36</v>
      </c>
      <c r="D40" s="43">
        <v>21</v>
      </c>
      <c r="E40" s="5">
        <v>462</v>
      </c>
      <c r="F40" s="51">
        <v>425</v>
      </c>
      <c r="G40" s="5">
        <v>189</v>
      </c>
      <c r="H40" s="5">
        <v>313</v>
      </c>
      <c r="I40" s="5">
        <v>156</v>
      </c>
    </row>
    <row r="41" spans="1:9" x14ac:dyDescent="0.2">
      <c r="A41">
        <v>37</v>
      </c>
      <c r="B41" t="s">
        <v>37</v>
      </c>
      <c r="C41" s="42" t="s">
        <v>37</v>
      </c>
      <c r="D41" s="43">
        <v>14</v>
      </c>
      <c r="E41" s="5">
        <v>308</v>
      </c>
      <c r="F41" s="51">
        <v>433</v>
      </c>
      <c r="G41" s="5">
        <v>180</v>
      </c>
      <c r="H41" s="5">
        <v>344</v>
      </c>
      <c r="I41" s="5">
        <v>103</v>
      </c>
    </row>
    <row r="42" spans="1:9" x14ac:dyDescent="0.2">
      <c r="A42">
        <v>38</v>
      </c>
      <c r="B42" t="s">
        <v>38</v>
      </c>
      <c r="C42" s="42" t="s">
        <v>38</v>
      </c>
      <c r="D42" s="43">
        <v>4</v>
      </c>
      <c r="E42" s="5">
        <v>88</v>
      </c>
      <c r="F42" s="51">
        <v>59</v>
      </c>
      <c r="G42" s="5">
        <v>41</v>
      </c>
      <c r="H42" s="5">
        <v>51</v>
      </c>
      <c r="I42" s="5">
        <v>32</v>
      </c>
    </row>
    <row r="43" spans="1:9" x14ac:dyDescent="0.2">
      <c r="A43">
        <v>39</v>
      </c>
      <c r="B43" s="44" t="s">
        <v>39</v>
      </c>
      <c r="C43" s="44" t="s">
        <v>39</v>
      </c>
      <c r="D43" s="43">
        <v>3</v>
      </c>
      <c r="E43" s="5">
        <v>66</v>
      </c>
      <c r="F43" s="51">
        <v>80</v>
      </c>
      <c r="G43" s="5">
        <v>70</v>
      </c>
      <c r="H43" s="5">
        <v>64</v>
      </c>
      <c r="I43" s="5">
        <v>33</v>
      </c>
    </row>
    <row r="44" spans="1:9" x14ac:dyDescent="0.2">
      <c r="A44">
        <v>40</v>
      </c>
      <c r="B44" t="s">
        <v>40</v>
      </c>
      <c r="C44" s="42" t="s">
        <v>40</v>
      </c>
      <c r="D44" s="43">
        <v>3</v>
      </c>
      <c r="E44" s="5">
        <v>66</v>
      </c>
      <c r="F44" s="51">
        <v>85</v>
      </c>
      <c r="G44" s="5">
        <v>76</v>
      </c>
      <c r="H44" s="5">
        <v>71</v>
      </c>
      <c r="I44" s="5">
        <v>38</v>
      </c>
    </row>
    <row r="45" spans="1:9" x14ac:dyDescent="0.2">
      <c r="A45">
        <v>41</v>
      </c>
      <c r="B45" t="s">
        <v>41</v>
      </c>
      <c r="C45" s="42" t="s">
        <v>41</v>
      </c>
      <c r="D45" s="43">
        <v>3</v>
      </c>
      <c r="E45" s="5">
        <v>66</v>
      </c>
      <c r="F45" s="51">
        <v>70</v>
      </c>
      <c r="G45" s="5">
        <v>39</v>
      </c>
      <c r="H45" s="5">
        <v>55</v>
      </c>
      <c r="I45" s="5">
        <v>23</v>
      </c>
    </row>
    <row r="46" spans="1:9" x14ac:dyDescent="0.2">
      <c r="A46">
        <v>42</v>
      </c>
      <c r="B46" t="s">
        <v>42</v>
      </c>
      <c r="C46" s="42" t="s">
        <v>42</v>
      </c>
      <c r="D46" s="43">
        <v>3</v>
      </c>
      <c r="E46" s="5">
        <v>66</v>
      </c>
      <c r="F46" s="51">
        <v>66</v>
      </c>
      <c r="G46" s="5">
        <v>20</v>
      </c>
      <c r="H46" s="5">
        <v>43</v>
      </c>
      <c r="I46" s="5">
        <v>31</v>
      </c>
    </row>
    <row r="47" spans="1:9" x14ac:dyDescent="0.2">
      <c r="A47">
        <v>43</v>
      </c>
      <c r="B47" t="s">
        <v>43</v>
      </c>
      <c r="C47" s="42" t="s">
        <v>43</v>
      </c>
      <c r="D47" s="43">
        <v>4</v>
      </c>
      <c r="E47" s="5">
        <v>88</v>
      </c>
      <c r="F47" s="51">
        <v>65</v>
      </c>
      <c r="G47" s="5">
        <v>57</v>
      </c>
      <c r="H47" s="5">
        <v>50</v>
      </c>
      <c r="I47" s="5">
        <v>30</v>
      </c>
    </row>
    <row r="48" spans="1:9" x14ac:dyDescent="0.2">
      <c r="A48">
        <v>44</v>
      </c>
      <c r="B48" t="s">
        <v>44</v>
      </c>
      <c r="C48" s="42" t="s">
        <v>44</v>
      </c>
      <c r="D48" s="43">
        <v>13</v>
      </c>
      <c r="E48" s="5">
        <v>286</v>
      </c>
      <c r="F48" s="51">
        <v>448</v>
      </c>
      <c r="G48" s="5">
        <v>440</v>
      </c>
      <c r="H48" s="5">
        <v>380</v>
      </c>
      <c r="I48" s="5">
        <v>190</v>
      </c>
    </row>
    <row r="49" spans="1:9" x14ac:dyDescent="0.2">
      <c r="A49">
        <v>45</v>
      </c>
      <c r="B49" t="s">
        <v>45</v>
      </c>
      <c r="C49" s="42" t="s">
        <v>45</v>
      </c>
      <c r="D49" s="43">
        <v>13</v>
      </c>
      <c r="E49" s="5">
        <v>286</v>
      </c>
      <c r="F49" s="51">
        <v>366</v>
      </c>
      <c r="G49" s="5">
        <v>348</v>
      </c>
      <c r="H49" s="5">
        <v>343</v>
      </c>
      <c r="I49" s="5">
        <v>80</v>
      </c>
    </row>
    <row r="50" spans="1:9" x14ac:dyDescent="0.2">
      <c r="A50">
        <v>46</v>
      </c>
      <c r="B50" t="s">
        <v>46</v>
      </c>
      <c r="C50" s="42" t="s">
        <v>46</v>
      </c>
      <c r="D50" s="43">
        <v>8</v>
      </c>
      <c r="E50" s="5">
        <v>176</v>
      </c>
      <c r="F50" s="51">
        <v>268</v>
      </c>
      <c r="G50" s="5">
        <v>191</v>
      </c>
      <c r="H50" s="5">
        <v>181</v>
      </c>
      <c r="I50" s="5">
        <v>43</v>
      </c>
    </row>
    <row r="51" spans="1:9" x14ac:dyDescent="0.2">
      <c r="A51">
        <v>47</v>
      </c>
      <c r="B51" t="s">
        <v>47</v>
      </c>
      <c r="C51" s="42" t="s">
        <v>47</v>
      </c>
      <c r="D51" s="43">
        <v>23</v>
      </c>
      <c r="E51" s="5">
        <v>506</v>
      </c>
      <c r="F51" s="51">
        <v>416</v>
      </c>
      <c r="G51" s="5">
        <v>142</v>
      </c>
      <c r="H51" s="5">
        <v>233</v>
      </c>
      <c r="I51" s="5">
        <v>132</v>
      </c>
    </row>
    <row r="52" spans="1:9" x14ac:dyDescent="0.2">
      <c r="A52">
        <v>48</v>
      </c>
      <c r="B52" t="s">
        <v>48</v>
      </c>
      <c r="C52" s="42" t="s">
        <v>48</v>
      </c>
      <c r="D52" s="43">
        <v>16</v>
      </c>
      <c r="E52" s="5">
        <v>352</v>
      </c>
      <c r="F52" s="51">
        <v>269</v>
      </c>
      <c r="G52" s="5">
        <v>121</v>
      </c>
      <c r="H52" s="5">
        <v>203</v>
      </c>
      <c r="I52" s="5">
        <v>93</v>
      </c>
    </row>
    <row r="53" spans="1:9" x14ac:dyDescent="0.2">
      <c r="A53">
        <v>49</v>
      </c>
      <c r="B53" t="s">
        <v>49</v>
      </c>
      <c r="C53" s="42" t="s">
        <v>49</v>
      </c>
      <c r="D53" s="43">
        <v>35</v>
      </c>
      <c r="E53" s="5">
        <v>770</v>
      </c>
      <c r="F53" s="51">
        <v>949</v>
      </c>
      <c r="G53" s="5">
        <v>392</v>
      </c>
      <c r="H53" s="5">
        <v>630</v>
      </c>
      <c r="I53" s="5">
        <v>219</v>
      </c>
    </row>
    <row r="54" spans="1:9" x14ac:dyDescent="0.2">
      <c r="A54">
        <v>50</v>
      </c>
      <c r="B54" t="s">
        <v>50</v>
      </c>
      <c r="C54" s="42" t="s">
        <v>50</v>
      </c>
      <c r="D54" s="43">
        <v>6</v>
      </c>
      <c r="E54" s="5">
        <v>132</v>
      </c>
      <c r="F54" s="51">
        <v>68</v>
      </c>
      <c r="G54" s="5">
        <v>47</v>
      </c>
      <c r="H54" s="5">
        <v>66</v>
      </c>
      <c r="I54" s="5">
        <v>23</v>
      </c>
    </row>
    <row r="55" spans="1:9" x14ac:dyDescent="0.2">
      <c r="A55">
        <v>51</v>
      </c>
      <c r="B55" t="s">
        <v>51</v>
      </c>
      <c r="C55" s="42" t="s">
        <v>51</v>
      </c>
      <c r="D55" s="43">
        <v>11</v>
      </c>
      <c r="E55" s="45">
        <v>242</v>
      </c>
      <c r="F55" s="51">
        <v>220</v>
      </c>
      <c r="G55" s="5">
        <v>162</v>
      </c>
      <c r="H55" s="5">
        <v>184</v>
      </c>
      <c r="I55" s="5">
        <v>117</v>
      </c>
    </row>
    <row r="56" spans="1:9" x14ac:dyDescent="0.2">
      <c r="A56">
        <v>52</v>
      </c>
      <c r="B56" t="s">
        <v>52</v>
      </c>
      <c r="C56" s="42" t="s">
        <v>52</v>
      </c>
      <c r="D56" s="43">
        <v>24</v>
      </c>
      <c r="E56" s="45">
        <v>528</v>
      </c>
      <c r="F56" s="51">
        <v>547</v>
      </c>
      <c r="G56" s="5">
        <v>336</v>
      </c>
      <c r="H56" s="5">
        <v>389</v>
      </c>
      <c r="I56" s="5">
        <v>211</v>
      </c>
    </row>
    <row r="57" spans="1:9" x14ac:dyDescent="0.2">
      <c r="A57">
        <v>53</v>
      </c>
      <c r="B57" t="s">
        <v>53</v>
      </c>
      <c r="C57" s="42" t="s">
        <v>53</v>
      </c>
      <c r="D57" s="43">
        <v>20</v>
      </c>
      <c r="E57" s="45">
        <v>440</v>
      </c>
      <c r="F57" s="51">
        <v>380</v>
      </c>
      <c r="G57" s="5">
        <v>160</v>
      </c>
      <c r="H57" s="5">
        <v>249</v>
      </c>
      <c r="I57" s="5">
        <v>109</v>
      </c>
    </row>
    <row r="58" spans="1:9" x14ac:dyDescent="0.2">
      <c r="A58">
        <v>54</v>
      </c>
      <c r="B58" t="s">
        <v>54</v>
      </c>
      <c r="C58" s="42" t="s">
        <v>54</v>
      </c>
      <c r="D58" s="43">
        <v>30</v>
      </c>
      <c r="E58" s="45">
        <v>660</v>
      </c>
      <c r="F58" s="51">
        <v>1046</v>
      </c>
      <c r="G58" s="5">
        <v>122</v>
      </c>
      <c r="H58" s="5">
        <v>508</v>
      </c>
      <c r="I58" s="5">
        <v>252</v>
      </c>
    </row>
    <row r="59" spans="1:9" x14ac:dyDescent="0.2">
      <c r="A59">
        <v>55</v>
      </c>
      <c r="B59" t="s">
        <v>55</v>
      </c>
      <c r="C59" s="42" t="s">
        <v>55</v>
      </c>
      <c r="D59" s="43">
        <v>17</v>
      </c>
      <c r="E59" s="45">
        <v>374</v>
      </c>
      <c r="F59" s="51">
        <v>360</v>
      </c>
      <c r="G59" s="5">
        <v>307</v>
      </c>
      <c r="H59" s="5">
        <v>264</v>
      </c>
      <c r="I59" s="5">
        <v>148</v>
      </c>
    </row>
    <row r="60" spans="1:9" x14ac:dyDescent="0.2">
      <c r="A60">
        <v>56</v>
      </c>
      <c r="B60" t="s">
        <v>56</v>
      </c>
      <c r="C60" s="42" t="s">
        <v>56</v>
      </c>
      <c r="D60" s="43">
        <v>6</v>
      </c>
      <c r="E60" s="45">
        <v>132</v>
      </c>
      <c r="F60" s="51">
        <v>98</v>
      </c>
      <c r="G60" s="5">
        <v>70</v>
      </c>
      <c r="H60" s="5">
        <v>75</v>
      </c>
      <c r="I60" s="5">
        <v>40</v>
      </c>
    </row>
    <row r="61" spans="1:9" x14ac:dyDescent="0.2">
      <c r="A61">
        <v>57</v>
      </c>
      <c r="B61" t="s">
        <v>57</v>
      </c>
      <c r="C61" s="42" t="s">
        <v>57</v>
      </c>
      <c r="D61" s="43">
        <v>8</v>
      </c>
      <c r="E61" s="45">
        <v>176</v>
      </c>
      <c r="F61" s="51">
        <v>100</v>
      </c>
      <c r="G61" s="5">
        <v>74</v>
      </c>
      <c r="H61" s="5">
        <v>71</v>
      </c>
      <c r="I61" s="5">
        <v>44</v>
      </c>
    </row>
    <row r="62" spans="1:9" x14ac:dyDescent="0.2">
      <c r="A62">
        <v>58</v>
      </c>
      <c r="B62" t="s">
        <v>58</v>
      </c>
      <c r="C62" s="42" t="s">
        <v>58</v>
      </c>
      <c r="D62" s="43" t="s">
        <v>58</v>
      </c>
      <c r="E62" s="45" t="s">
        <v>58</v>
      </c>
      <c r="F62" s="5" t="s">
        <v>58</v>
      </c>
      <c r="G62" s="5" t="s">
        <v>58</v>
      </c>
      <c r="H62" s="5" t="s">
        <v>58</v>
      </c>
      <c r="I62" s="5" t="s">
        <v>58</v>
      </c>
    </row>
    <row r="63" spans="1:9" x14ac:dyDescent="0.2">
      <c r="A63">
        <v>59</v>
      </c>
      <c r="B63" t="s">
        <v>58</v>
      </c>
      <c r="C63" s="42" t="s">
        <v>58</v>
      </c>
      <c r="D63" s="43" t="s">
        <v>58</v>
      </c>
      <c r="E63" s="45" t="s">
        <v>58</v>
      </c>
      <c r="F63" s="5" t="s">
        <v>58</v>
      </c>
      <c r="G63" s="5" t="s">
        <v>58</v>
      </c>
      <c r="H63" s="5" t="s">
        <v>58</v>
      </c>
      <c r="I63" s="5" t="s">
        <v>58</v>
      </c>
    </row>
    <row r="64" spans="1:9" x14ac:dyDescent="0.2">
      <c r="A64">
        <v>60</v>
      </c>
      <c r="B64" t="s">
        <v>58</v>
      </c>
      <c r="C64" s="42" t="s">
        <v>58</v>
      </c>
      <c r="D64" s="43" t="s">
        <v>58</v>
      </c>
      <c r="E64" s="45" t="s">
        <v>58</v>
      </c>
      <c r="F64" s="5" t="s">
        <v>58</v>
      </c>
      <c r="G64" s="5" t="s">
        <v>58</v>
      </c>
      <c r="H64" s="5" t="s">
        <v>58</v>
      </c>
      <c r="I64" s="5" t="s">
        <v>58</v>
      </c>
    </row>
    <row r="65" spans="1:9" x14ac:dyDescent="0.2">
      <c r="C65" s="42"/>
      <c r="D65" s="43"/>
      <c r="E65" s="45"/>
      <c r="F65" s="5" t="s">
        <v>58</v>
      </c>
      <c r="G65" s="5" t="s">
        <v>58</v>
      </c>
      <c r="H65" s="5" t="s">
        <v>58</v>
      </c>
      <c r="I65" s="5" t="s">
        <v>58</v>
      </c>
    </row>
    <row r="70" spans="1:9" s="2" customFormat="1" ht="15" x14ac:dyDescent="0.2">
      <c r="A70" s="1" t="s">
        <v>58</v>
      </c>
      <c r="B70" s="46" t="s">
        <v>58</v>
      </c>
      <c r="C70" s="3" t="s">
        <v>58</v>
      </c>
      <c r="D70" s="3" t="s">
        <v>58</v>
      </c>
      <c r="E70" s="47" t="s">
        <v>58</v>
      </c>
      <c r="F70" s="3" t="s">
        <v>58</v>
      </c>
      <c r="G70" s="48" t="s">
        <v>58</v>
      </c>
      <c r="H70" s="48" t="s">
        <v>58</v>
      </c>
    </row>
    <row r="71" spans="1:9" s="2" customFormat="1" hidden="1" x14ac:dyDescent="0.2">
      <c r="A71">
        <v>12</v>
      </c>
      <c r="B71" t="s">
        <v>111</v>
      </c>
      <c r="C71" s="42" t="s">
        <v>106</v>
      </c>
      <c r="D71" s="43">
        <v>8</v>
      </c>
      <c r="E71" s="5">
        <v>176</v>
      </c>
      <c r="F71" s="5">
        <v>124</v>
      </c>
      <c r="G71" s="5">
        <v>74</v>
      </c>
      <c r="H71" s="5">
        <v>86</v>
      </c>
      <c r="I71" s="5">
        <v>40</v>
      </c>
    </row>
    <row r="72" spans="1:9" s="2" customFormat="1" hidden="1" x14ac:dyDescent="0.2">
      <c r="A72">
        <v>39</v>
      </c>
      <c r="B72" t="s">
        <v>114</v>
      </c>
      <c r="C72" s="42" t="s">
        <v>114</v>
      </c>
      <c r="D72" s="43">
        <v>0</v>
      </c>
      <c r="E72" s="5">
        <v>0</v>
      </c>
      <c r="F72" s="5">
        <v>11</v>
      </c>
      <c r="G72" s="5">
        <v>6</v>
      </c>
      <c r="H72" s="5">
        <v>10</v>
      </c>
      <c r="I72" s="5">
        <v>5</v>
      </c>
    </row>
    <row r="73" spans="1:9" s="2" customFormat="1" hidden="1" x14ac:dyDescent="0.2">
      <c r="A73"/>
      <c r="B73"/>
      <c r="C73" s="42"/>
      <c r="D73" s="43"/>
      <c r="E73" s="5"/>
      <c r="F73" s="5"/>
      <c r="G73" s="5"/>
      <c r="H73" s="5"/>
      <c r="I73" s="5"/>
    </row>
    <row r="74" spans="1:9" s="2" customFormat="1" hidden="1" x14ac:dyDescent="0.2">
      <c r="A74"/>
      <c r="B74"/>
      <c r="C74" s="42"/>
      <c r="D74" s="43"/>
      <c r="E74" s="5"/>
      <c r="F74" s="5"/>
      <c r="G74" s="5"/>
      <c r="H74" s="5"/>
      <c r="I74" s="5"/>
    </row>
    <row r="75" spans="1:9" s="2" customFormat="1" ht="15" x14ac:dyDescent="0.2">
      <c r="A75" s="1" t="s">
        <v>58</v>
      </c>
      <c r="B75" s="3" t="s">
        <v>58</v>
      </c>
      <c r="C75" s="3" t="s">
        <v>58</v>
      </c>
      <c r="D75" s="3" t="s">
        <v>58</v>
      </c>
      <c r="E75" s="47" t="s">
        <v>58</v>
      </c>
      <c r="F75" s="3" t="s">
        <v>58</v>
      </c>
      <c r="G75" s="48" t="s">
        <v>58</v>
      </c>
      <c r="H75" s="48" t="s">
        <v>58</v>
      </c>
    </row>
    <row r="76" spans="1:9" s="2" customFormat="1" ht="15" x14ac:dyDescent="0.2">
      <c r="A76" s="1" t="s">
        <v>58</v>
      </c>
      <c r="B76" s="3" t="s">
        <v>58</v>
      </c>
      <c r="C76" s="3" t="s">
        <v>58</v>
      </c>
      <c r="D76" s="3" t="s">
        <v>58</v>
      </c>
      <c r="E76" s="47" t="s">
        <v>58</v>
      </c>
      <c r="F76" s="3" t="s">
        <v>58</v>
      </c>
      <c r="G76" s="48" t="s">
        <v>58</v>
      </c>
      <c r="H76" s="48" t="s">
        <v>58</v>
      </c>
    </row>
    <row r="77" spans="1:9" s="2" customFormat="1" ht="15" x14ac:dyDescent="0.2">
      <c r="A77" s="1" t="s">
        <v>58</v>
      </c>
      <c r="B77" s="3" t="s">
        <v>58</v>
      </c>
      <c r="C77" s="3" t="s">
        <v>58</v>
      </c>
      <c r="D77" s="3" t="s">
        <v>58</v>
      </c>
      <c r="E77" s="47" t="s">
        <v>58</v>
      </c>
      <c r="F77" s="3" t="s">
        <v>58</v>
      </c>
      <c r="G77" s="48" t="s">
        <v>58</v>
      </c>
      <c r="H77" s="48" t="s">
        <v>58</v>
      </c>
    </row>
    <row r="78" spans="1:9" s="2" customFormat="1" ht="15" x14ac:dyDescent="0.2">
      <c r="A78" s="1" t="s">
        <v>58</v>
      </c>
      <c r="B78" s="3" t="s">
        <v>58</v>
      </c>
      <c r="C78" s="3" t="s">
        <v>58</v>
      </c>
      <c r="D78" s="3" t="s">
        <v>58</v>
      </c>
      <c r="E78" s="47" t="s">
        <v>58</v>
      </c>
      <c r="F78" s="3" t="s">
        <v>58</v>
      </c>
      <c r="G78" s="48" t="s">
        <v>58</v>
      </c>
      <c r="H78" s="48" t="s">
        <v>58</v>
      </c>
    </row>
    <row r="79" spans="1:9" s="2" customFormat="1" ht="15" x14ac:dyDescent="0.2">
      <c r="A79" s="1" t="s">
        <v>58</v>
      </c>
      <c r="B79" s="3" t="s">
        <v>58</v>
      </c>
      <c r="C79" s="3" t="s">
        <v>58</v>
      </c>
      <c r="D79" s="3" t="s">
        <v>58</v>
      </c>
      <c r="E79" s="47" t="s">
        <v>58</v>
      </c>
      <c r="F79" s="3" t="s">
        <v>58</v>
      </c>
      <c r="G79" s="48" t="s">
        <v>58</v>
      </c>
      <c r="H79" s="48" t="s">
        <v>58</v>
      </c>
    </row>
    <row r="80" spans="1:9" s="2" customFormat="1" ht="15" x14ac:dyDescent="0.2">
      <c r="A80" s="1" t="s">
        <v>58</v>
      </c>
      <c r="B80" s="46" t="s">
        <v>58</v>
      </c>
      <c r="C80" s="3" t="s">
        <v>58</v>
      </c>
      <c r="D80" s="3" t="s">
        <v>58</v>
      </c>
      <c r="E80" s="47" t="s">
        <v>58</v>
      </c>
      <c r="F80" s="3" t="s">
        <v>58</v>
      </c>
      <c r="G80" s="48" t="s">
        <v>58</v>
      </c>
      <c r="H80" s="48" t="s">
        <v>58</v>
      </c>
    </row>
  </sheetData>
  <sortState xmlns:xlrd2="http://schemas.microsoft.com/office/spreadsheetml/2017/richdata2" ref="C5:C59">
    <sortCondition ref="C5:C59"/>
  </sortState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</vt:lpstr>
      <vt:lpstr>WORKSHEET</vt:lpstr>
      <vt:lpstr>Report!Print_Area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Scheffer</dc:creator>
  <cp:lastModifiedBy>Ryan Scheffer</cp:lastModifiedBy>
  <dcterms:created xsi:type="dcterms:W3CDTF">2022-12-16T12:24:23Z</dcterms:created>
  <dcterms:modified xsi:type="dcterms:W3CDTF">2024-12-04T22:35:00Z</dcterms:modified>
</cp:coreProperties>
</file>